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6155" windowHeight="9210" activeTab="1"/>
  </bookViews>
  <sheets>
    <sheet name="anexa 1" sheetId="1" r:id="rId1"/>
    <sheet name="anexa 2" sheetId="2" r:id="rId2"/>
    <sheet name="Anexa 3" sheetId="3" r:id="rId3"/>
    <sheet name="Anexa 4" sheetId="4" r:id="rId4"/>
    <sheet name="Anexa 5" sheetId="5" r:id="rId5"/>
  </sheets>
  <definedNames>
    <definedName name="_xlnm.Print_Area" localSheetId="3">'Anexa 4'!$A$1:$Z$32</definedName>
  </definedNames>
  <calcPr fullCalcOnLoad="1"/>
</workbook>
</file>

<file path=xl/sharedStrings.xml><?xml version="1.0" encoding="utf-8"?>
<sst xmlns="http://schemas.openxmlformats.org/spreadsheetml/2006/main" count="330" uniqueCount="266">
  <si>
    <t>%</t>
  </si>
  <si>
    <t>Denumirea institutiei</t>
  </si>
  <si>
    <t>Total - primaria</t>
  </si>
  <si>
    <t>II</t>
  </si>
  <si>
    <t>I</t>
  </si>
  <si>
    <t xml:space="preserve">                                                                                                                                                                       </t>
  </si>
  <si>
    <t>mii lei</t>
  </si>
  <si>
    <t>executat</t>
  </si>
  <si>
    <t>Nota-motivul neexecutarii</t>
  </si>
  <si>
    <t>T o t a l</t>
  </si>
  <si>
    <t>Nr.          d/o</t>
  </si>
  <si>
    <t xml:space="preserve">alocat </t>
  </si>
  <si>
    <t>01</t>
  </si>
  <si>
    <t>06</t>
  </si>
  <si>
    <t>09</t>
  </si>
  <si>
    <t>08</t>
  </si>
  <si>
    <t>Denumirea indicatorului</t>
  </si>
  <si>
    <t>75</t>
  </si>
  <si>
    <t xml:space="preserve">Cu privire la alocarea mijloacelor financiare din sold  disponibil  </t>
  </si>
  <si>
    <t xml:space="preserve">   </t>
  </si>
  <si>
    <t xml:space="preserve">salarizarea lucrătorilor conform contractului   de prestări servicii civile   
</t>
  </si>
  <si>
    <t>Grădinița de copii nr. 1</t>
  </si>
  <si>
    <t>Grădinița de copii nr. 2</t>
  </si>
  <si>
    <t>Grădinița de copii nr. 4</t>
  </si>
  <si>
    <t>Grădinița de copii nr. 5</t>
  </si>
  <si>
    <t>Grădinița de copii nr. 6</t>
  </si>
  <si>
    <t>Grădinița de copii nr. 8</t>
  </si>
  <si>
    <t>Grădinița de copii nr. 12</t>
  </si>
  <si>
    <t>Şcoala de arte plastice</t>
  </si>
  <si>
    <t>Şcoala de muzică</t>
  </si>
  <si>
    <t>Învățămînt extrașcolar</t>
  </si>
  <si>
    <t>Educație timpurie</t>
  </si>
  <si>
    <t xml:space="preserve">Învăţămînt preşcolar </t>
  </si>
  <si>
    <t>devieri         (+/-)</t>
  </si>
  <si>
    <t>Învăţămînt- total</t>
  </si>
  <si>
    <t xml:space="preserve">                                                                                                  </t>
  </si>
  <si>
    <t xml:space="preserve">  mii lei</t>
  </si>
  <si>
    <r>
      <t xml:space="preserve"> </t>
    </r>
    <r>
      <rPr>
        <sz val="12"/>
        <rFont val="Times New Roman"/>
        <family val="1"/>
      </rPr>
      <t xml:space="preserve">executarii  planului la resurse colectate de instituțiile bugetare </t>
    </r>
  </si>
  <si>
    <t>în %</t>
  </si>
  <si>
    <t>Proiectul ”O dezvoltare energetică durabilă în orașul Orhei”</t>
  </si>
  <si>
    <t>Denumirea</t>
  </si>
  <si>
    <t>Cod</t>
  </si>
  <si>
    <t>Cheltuieli recurente, în total</t>
  </si>
  <si>
    <t>inclusiv cheltuieli de personal</t>
  </si>
  <si>
    <t xml:space="preserve"> Investiții capitale, în total</t>
  </si>
  <si>
    <t>-</t>
  </si>
  <si>
    <t>Servicii de stat cu destinaţie generală</t>
  </si>
  <si>
    <t>Resurse, total</t>
  </si>
  <si>
    <t>Resurse generale</t>
  </si>
  <si>
    <t xml:space="preserve"> Resurse colectate de autorități/instituții bugetare</t>
  </si>
  <si>
    <t>Cheltuieli, total</t>
  </si>
  <si>
    <t>Executivul şi serviciile de suport</t>
  </si>
  <si>
    <t>03</t>
  </si>
  <si>
    <t xml:space="preserve">Exercitarea guvernării   </t>
  </si>
  <si>
    <t>0301</t>
  </si>
  <si>
    <t>Domenii generale de stat</t>
  </si>
  <si>
    <t>Gestionarea fondurilor de rezervă şi de intervenţie</t>
  </si>
  <si>
    <t>0802</t>
  </si>
  <si>
    <t>Datoria de stat şi a autorităţilor publice locale</t>
  </si>
  <si>
    <t>17</t>
  </si>
  <si>
    <t>Datoria internă a autorităţilor publice locale</t>
  </si>
  <si>
    <t>1703</t>
  </si>
  <si>
    <t>Ordine publică şi securitate naţională</t>
  </si>
  <si>
    <t>Protecția civilă și apărarea împotriva incendiilor</t>
  </si>
  <si>
    <t>37</t>
  </si>
  <si>
    <t>3702</t>
  </si>
  <si>
    <t>Servicii în domeniul economiei</t>
  </si>
  <si>
    <t>04</t>
  </si>
  <si>
    <t>Resurse colectate de autorități/instituții bugetare</t>
  </si>
  <si>
    <t xml:space="preserve">      Cheltuieli, total</t>
  </si>
  <si>
    <t>Servicii generale economice şi comerciale</t>
  </si>
  <si>
    <t>50</t>
  </si>
  <si>
    <t>Administrarea patrimoniului de stat</t>
  </si>
  <si>
    <t>Dezvoltarea transporturilor</t>
  </si>
  <si>
    <t>64</t>
  </si>
  <si>
    <t>Dezvoltarea drumurilor</t>
  </si>
  <si>
    <t>Gospodăria de locuinţe şi gospodăria serviciilor comunale</t>
  </si>
  <si>
    <t xml:space="preserve">      Resurse, total</t>
  </si>
  <si>
    <t>Dezvoltarea gospodăriei de locuinţe şi serviciilor comunale</t>
  </si>
  <si>
    <t>Iluminarea stradală</t>
  </si>
  <si>
    <t>Cultură, sport, tineret, culte şi odihnă</t>
  </si>
  <si>
    <t>Cultura, cultele și odihna</t>
  </si>
  <si>
    <t>85</t>
  </si>
  <si>
    <t>Dezvoltarea culturii</t>
  </si>
  <si>
    <t>Protejarea şi punerea în valoare a patrimoniului cultural naţional.</t>
  </si>
  <si>
    <t>8503</t>
  </si>
  <si>
    <t>Tineret și sport</t>
  </si>
  <si>
    <t>86</t>
  </si>
  <si>
    <t>Sport</t>
  </si>
  <si>
    <t>Tineret</t>
  </si>
  <si>
    <t>Învăţămînt</t>
  </si>
  <si>
    <t>Invăţămînt</t>
  </si>
  <si>
    <t>88</t>
  </si>
  <si>
    <t>Educația extrașcolară și susținerea elevilor dotați</t>
  </si>
  <si>
    <t>8814</t>
  </si>
  <si>
    <t>Protecţia socială</t>
  </si>
  <si>
    <t>90</t>
  </si>
  <si>
    <t>Protecţie socială a unor categorii de cetăţeni</t>
  </si>
  <si>
    <t xml:space="preserve"> </t>
  </si>
  <si>
    <t xml:space="preserve">                                                       </t>
  </si>
  <si>
    <t xml:space="preserve"> efectuarea tranşei a II de Reglementări a Planului Urbanistic General al oraşului Orhei</t>
  </si>
  <si>
    <t xml:space="preserve">                     arenda   142320</t>
  </si>
  <si>
    <t>inclusiv:       servicii 142310</t>
  </si>
  <si>
    <t>Aparatul primarului total</t>
  </si>
  <si>
    <t>Protecţie socială în cazuri excepţionale</t>
  </si>
  <si>
    <t>Decizia  1.5/ 26.01.2017</t>
  </si>
  <si>
    <t>cotizaţie pentru anul 2017 a oraşului Orhei în calitate de membru al CALM.</t>
  </si>
  <si>
    <t xml:space="preserve">Contribuția Primăriei în cadrul proiectului ”O dezvoltare energetică durabilă în orașul Orhei” </t>
  </si>
  <si>
    <t xml:space="preserve">restituirea sumei achitate privind terenul cu cod cadastral 64011307635 în urma anulării licitaţiei, conform Deciziei CO Orhei nr.9.11 din 09.12.2016.    (SRL DELEI - AZUR)             </t>
  </si>
  <si>
    <t>Decizia  2.2/ 24.02.2017</t>
  </si>
  <si>
    <t xml:space="preserve">surse financiare pentru întreţinerea Serviciului nominalizat din soldul disponibil al bugetului orăşenesc la situaţia din 01.01.2017 cu suma totală  425,5 mii lei,  </t>
  </si>
  <si>
    <t>Decizia  3.5/ 17.03.2017</t>
  </si>
  <si>
    <t>Transferuri curente primite cu destinaţie specială între bugetul de stat şi bugetele locale de nivelul I pentru învățământul preșcolar,primar, secundar general, special și complementar (extrașcolar) al bugetului orăşenesc la situaţia din 01.01.2017</t>
  </si>
  <si>
    <t>Decizia  5.2.3/ 02.06.2017</t>
  </si>
  <si>
    <t xml:space="preserve">"Resurse colectate" al bugetului orăşenesc la situaţia din 01.01.2017 </t>
  </si>
  <si>
    <t>Decizia  5.2.2/ 02.06.2017</t>
  </si>
  <si>
    <t xml:space="preserve">construcţia instalaţiilor de alimentare cu energia electrică pentru următoarele
locuri de consum:  scena PiațaVasile Lupu; terenul sportiv - Liceul Teoretic 
A.Russo, str. V.Lupu, 13; terenul sportiv, str. I.Iakir   </t>
  </si>
  <si>
    <t>Decizia  5.2.1/ 02.06.2017</t>
  </si>
  <si>
    <t xml:space="preserve">restituirea sumei achitate în anul 2016 a garanţiei bancare          </t>
  </si>
  <si>
    <t xml:space="preserve"> restituirea sumei achitate în anul 2016 incorect pentru notificări             </t>
  </si>
  <si>
    <t xml:space="preserve"> procurarea licenţei de ArcGIS Desktop Basic (inclusiv  mentenanta) şi Subscriere la ArcGIS on-line               </t>
  </si>
  <si>
    <t xml:space="preserve">reparaţia terenurilor sportive din sectorul Nistreana şi Nordic   </t>
  </si>
  <si>
    <t xml:space="preserve">plombarea gropilor pe străzi                                                    
  </t>
  </si>
  <si>
    <t xml:space="preserve">procurarea corpurilor de iluminat pentru iluminatul stradal     
</t>
  </si>
  <si>
    <t xml:space="preserve">marcaje rutiere pe străzi </t>
  </si>
  <si>
    <t xml:space="preserve">procurarea pompei la havuzul din parcul Europei   </t>
  </si>
  <si>
    <t>procurarea pompei la havuzul de lângă monumentul A.Puşkin</t>
  </si>
  <si>
    <t>Decizia  8.2/ 28.08.2017</t>
  </si>
  <si>
    <t>onorarea angajamentelor pentru împrumuturile acordate de instituţiile financiare</t>
  </si>
  <si>
    <t>Decizia  9.7/ 22.09.2017</t>
  </si>
  <si>
    <t xml:space="preserve">Secretar al Consiliului municipal  Orhei                                        Ala BURACOVSCHI </t>
  </si>
  <si>
    <t>Executarea deciziilor Consiliului municipal Orhei</t>
  </si>
  <si>
    <t xml:space="preserve"> La Decizia Consiliului municipal  Orhei</t>
  </si>
  <si>
    <t>al Primariei mun.Orhei in suma de 4811,0  mii lei    la  situaţia  01.01.2018</t>
  </si>
  <si>
    <t xml:space="preserve">   Nr. _____din                                            2018</t>
  </si>
  <si>
    <r>
      <t xml:space="preserve">                                                               </t>
    </r>
    <r>
      <rPr>
        <b/>
        <sz val="16"/>
        <rFont val="Times New Roman"/>
        <family val="1"/>
      </rPr>
      <t xml:space="preserve">  </t>
    </r>
    <r>
      <rPr>
        <sz val="14"/>
        <rFont val="Times New Roman"/>
        <family val="1"/>
      </rPr>
      <t>SINTEZA</t>
    </r>
  </si>
  <si>
    <t>Nr               din                                    2018</t>
  </si>
  <si>
    <t>Aprobat pe anul 2017</t>
  </si>
  <si>
    <t>Precizat pe anul 2017</t>
  </si>
  <si>
    <t xml:space="preserve">Secretar al Consiliului municipal  Orhei                                  Ala BURACOVSCHI </t>
  </si>
  <si>
    <t xml:space="preserve">                                                                                                               La decizia Consiliului municipal Orhei </t>
  </si>
  <si>
    <t xml:space="preserve">                                                                                                                                 Nr.                    din                            2018</t>
  </si>
  <si>
    <t>Executarea  resurselor şi cheltuielilor bugetului municipal conform clasificației funcționale și pe programe</t>
  </si>
  <si>
    <t>Protecţia mediului</t>
  </si>
  <si>
    <t>05</t>
  </si>
  <si>
    <t>70</t>
  </si>
  <si>
    <t>Supravegherea și îngrijirea animalelor fără stăpîn</t>
  </si>
  <si>
    <t>7010</t>
  </si>
  <si>
    <t>Învățămînt liceal (Proiectul II al Fondului de Investiţii Sociale) „Integrarea copiilor cu dizabilităţi în şcolile generale”</t>
  </si>
  <si>
    <t>8806</t>
  </si>
  <si>
    <t>Executat pe anul 2016</t>
  </si>
  <si>
    <t>pe   anul  2017       Primaria  mun.Orhei</t>
  </si>
  <si>
    <t>Executat  fata de planul precizat anual</t>
  </si>
  <si>
    <t>Executat  anul 2017</t>
  </si>
  <si>
    <t>Executat  fata de anul 2016</t>
  </si>
  <si>
    <t>Granturi</t>
  </si>
  <si>
    <t xml:space="preserve"> soldul neexecutat pentru lichidarea consecinţelor situaţiei excepţionale provocate de explozia unei case de locuit din str. T. Ciobanu
      a Planului Urbanistic General al oraşului Orhei</t>
  </si>
  <si>
    <t>Moto-Sport (proiect)</t>
  </si>
  <si>
    <t xml:space="preserve">Secretar al Consiliului municipal Orhei                                        Ala BURACOVSCHI </t>
  </si>
  <si>
    <t>pe  anul  2017</t>
  </si>
  <si>
    <t>Executat pe  anul 2017</t>
  </si>
  <si>
    <t>Executat fata de anul 2016</t>
  </si>
  <si>
    <t xml:space="preserve">Rambursarea alocaţiilor din anii precedenţi </t>
  </si>
  <si>
    <t xml:space="preserve">     Executarea veniturilor pentru 12 luni </t>
  </si>
  <si>
    <t>Denumirea veniturilor</t>
  </si>
  <si>
    <t xml:space="preserve">Cod Eco </t>
  </si>
  <si>
    <t>% executat din plan precizat</t>
  </si>
  <si>
    <t>Devieri în sumă  (+;-)</t>
  </si>
  <si>
    <t>6=5:4</t>
  </si>
  <si>
    <t>7=5-4</t>
  </si>
  <si>
    <t>9=5:8</t>
  </si>
  <si>
    <t>10=5-8</t>
  </si>
  <si>
    <t>Impozitul pe venitul persoanelor fizice</t>
  </si>
  <si>
    <t>Impozitul pe venitul  reținut din salariu</t>
  </si>
  <si>
    <t>Impozitul pe venitul persoan.fizice spre plată/achitat</t>
  </si>
  <si>
    <t>Impozitul pe venit aferent operatiunilor de predare in posesie si/sau folosinţă a proprietăţii imobiliare</t>
  </si>
  <si>
    <t xml:space="preserve">Impozitul funciar </t>
  </si>
  <si>
    <t>Impozitul funciar pe terenurile cu destinatie agricola cu excepţia gospodăriilor ţărăneşti (de fermier)</t>
  </si>
  <si>
    <t>Impozitul funciar pe terenurile cu destinaţie agricolă  de la gospodăriile ţărăneşti (de fermier)</t>
  </si>
  <si>
    <t>113120</t>
  </si>
  <si>
    <t>Impozitul funciar pe terenurile cu altă destinaţie decît cea agricolă</t>
  </si>
  <si>
    <t>Impozitul funciar pe pășuni și fânețe</t>
  </si>
  <si>
    <t xml:space="preserve">Impozitul pe bunurile imobiliare </t>
  </si>
  <si>
    <t>1132</t>
  </si>
  <si>
    <t>Impozitul pe bunurile imobiliare ale persoanelor juridice</t>
  </si>
  <si>
    <t>Impozitul pe bunurile imobiliare achitat de către persoanele juridice și fizice înregistrate în calitate de întreprinzător din valoarea estimată (de piață) a bunurilor imobiliare</t>
  </si>
  <si>
    <t>Impozitul pe bunurile imobiliare,  achitat de către persoanele fizice-cetăţeni din valoarea estimată (de piaţă) a bunurilor</t>
  </si>
  <si>
    <t>Impozite pe proprietate cu caracter ocazional</t>
  </si>
  <si>
    <t>Impozit  privat încasat în bugetul local de nivelul I</t>
  </si>
  <si>
    <t>Taxele pentru servicii specifice</t>
  </si>
  <si>
    <t>Taxa de piaţă</t>
  </si>
  <si>
    <t>Taxa pentru amenajarea teritoriului</t>
  </si>
  <si>
    <t>Taxa pentru prestarea serviciilor de transport auto de călători pe teritoriul municipiilor, oraşelor şi satelor (comunelor)</t>
  </si>
  <si>
    <t>Taxa de plasare(amplasare)a publicității (reclamei)</t>
  </si>
  <si>
    <t>Taxa pentru dispozitivele publicitare</t>
  </si>
  <si>
    <t xml:space="preserve">Taxa pentru parcare </t>
  </si>
  <si>
    <t xml:space="preserve">Taxa pentru unităţile comerciale şi/sau de prestări servicii </t>
  </si>
  <si>
    <t>Taxa pentru cazare</t>
  </si>
  <si>
    <t>Taxa de aplicare a simbolicii locale</t>
  </si>
  <si>
    <t>Taxa pentru salubrizare</t>
  </si>
  <si>
    <t>Taxe şi plăţi pentru utilizarea mărfurilor şi  pentru practicarea unor genuri de activitate</t>
  </si>
  <si>
    <t>Taxa pentru patenta de întreprinzător</t>
  </si>
  <si>
    <t>Granturi capitale primite de la guvernele altor state</t>
  </si>
  <si>
    <t>Granturi capitale primite de la de la guvernele altor state pentru proiecte finanţate din surse externe pentru bugetul local de nivelul I</t>
  </si>
  <si>
    <t>Dividente primite</t>
  </si>
  <si>
    <t>Defalcări de la profitul net al întreprinderilor de stat(municipal)în bugetul local de nivelul I</t>
  </si>
  <si>
    <t>Renta</t>
  </si>
  <si>
    <t>Arenda terenurilor cu altă destinațiedecît cea agricolă încasată în bugetul local de nivelul I</t>
  </si>
  <si>
    <t>Taxe și plăți administrative</t>
  </si>
  <si>
    <t>Plata pentru certificatele de urbanism şi autorizările de construire sau desfiinţare încasată în bugetul local de nivelul I</t>
  </si>
  <si>
    <t>Amenzi și sancțiuni</t>
  </si>
  <si>
    <t>Amenzi si sancțiuni convențional încasat</t>
  </si>
  <si>
    <t>Amenzi aplicate de subdiviziunile  IGP</t>
  </si>
  <si>
    <t xml:space="preserve">Alte venituri </t>
  </si>
  <si>
    <t>Alte venituri încasate în bugetul local de nivelul I</t>
  </si>
  <si>
    <t>Comercializarea mărfurilor și serviciilor de către instituțiile bugetare</t>
  </si>
  <si>
    <t>Încasări de la prestarea serviciilor cu plată</t>
  </si>
  <si>
    <t xml:space="preserve">Plata pentru locațiunea bunurilor patrimoniului public </t>
  </si>
  <si>
    <t>Transferuri primite între bugetul de stat și bugetele locale de nivelul I</t>
  </si>
  <si>
    <t>Transferuri curente primite cu destinație specială între  bugetul de stat și bugetele locale de  nivelul I pentru învățămîntul preșcolar,primar,secundar general,special și componenta (exstrașcolar)</t>
  </si>
  <si>
    <t>Transferuri curente primite cu destinație generală între  bugetul de stat și bugetele locale de  nivelul I</t>
  </si>
  <si>
    <t>Donatii voluntare pentru cheltuieli curente din surse externe pentru sustinerea bugetului local de nivelul I</t>
  </si>
  <si>
    <t>Total venituri</t>
  </si>
  <si>
    <t xml:space="preserve">    a  anului  2017 pe Primăria mun.Orhei</t>
  </si>
  <si>
    <t>la decizia Consiliului municipal Orhei</t>
  </si>
  <si>
    <t>nr.______din ______________2018</t>
  </si>
  <si>
    <t>Suma   aprobata     pe anul 2017</t>
  </si>
  <si>
    <t xml:space="preserve">Suma   precizata     pe anul 2017   </t>
  </si>
  <si>
    <t>Executat  2017</t>
  </si>
  <si>
    <t>Executat 2016</t>
  </si>
  <si>
    <t>% executat 2017 comparativ cu  2016</t>
  </si>
  <si>
    <t>Devieri în sumă  (+;-) 2017 comparativ cu 2016</t>
  </si>
  <si>
    <t>Transferuri curente primite cu destinație specială între bugetul de stat și bugetele locale de nivelul I pentru infrastructura drumurilor</t>
  </si>
  <si>
    <t>DONAŢII VOLUNTARE</t>
  </si>
  <si>
    <t>Impozit pe venitul persoanelor fizice ce desfășoară activități independente în domeniul comerțului</t>
  </si>
  <si>
    <t>Încasări de la vînzarea averii și valutei confiscate încasate în bugetul local de nivelul I</t>
  </si>
  <si>
    <t>Donaţii voluntare pentru cheltuieli capitale din surse interne pentru susţinerea bugetului local de nivelul I (sector Bucuria)</t>
  </si>
  <si>
    <t>Donaţii voluntare pentru cheltuieli capitale din surse interne pentru instituţiile bugetare (gradinița 6)</t>
  </si>
  <si>
    <t>Transferuri capitale primite cu destinaţie speciala intre institutiile bugetului de stat si institutiile bugetelor localele de nivelul I</t>
  </si>
  <si>
    <t>Transferuri primite intre institutiile bugetului de stat si institutiile bugetelor locale de nivelul I</t>
  </si>
  <si>
    <t>ANEXA nr. 1</t>
  </si>
  <si>
    <t>pentru anul 2017</t>
  </si>
  <si>
    <t xml:space="preserve">Denumirea </t>
  </si>
  <si>
    <t xml:space="preserve">Cod                                     Eco
</t>
  </si>
  <si>
    <t xml:space="preserve">I. VENITURI, total </t>
  </si>
  <si>
    <t>inclusiv transferuri de la bugetul de stat</t>
  </si>
  <si>
    <t xml:space="preserve">II. CHELTUIELI, total </t>
  </si>
  <si>
    <t>2+3</t>
  </si>
  <si>
    <t xml:space="preserve">III. SOLD BUGETAR </t>
  </si>
  <si>
    <t>1-(2+3)</t>
  </si>
  <si>
    <t xml:space="preserve">IV. SURSELE DE FINANŢARE, total </t>
  </si>
  <si>
    <t>4+5+9</t>
  </si>
  <si>
    <t>inclusiv conform clasificaţiei economice (k3)</t>
  </si>
  <si>
    <t>Rambursarea împrumutului instituțiilor financiare</t>
  </si>
  <si>
    <t>Sold de mijloace băneşti la începutul perioadei</t>
  </si>
  <si>
    <t xml:space="preserve">Secretar al Consiliului orăşenesc  Orhei                                   Ala BURACOVSCHI </t>
  </si>
  <si>
    <t xml:space="preserve"> Indicatorii generali şi sursele de finanţare ale bugetului municipal Orhei </t>
  </si>
  <si>
    <t xml:space="preserve">                                                                                                                                 Nr.                    din                                    2018</t>
  </si>
  <si>
    <t>Sold de mijloace băneşti la sfârșitul  perioadei</t>
  </si>
  <si>
    <t>Anexa nr. 2</t>
  </si>
  <si>
    <t>ANEXA nr. 3</t>
  </si>
  <si>
    <t xml:space="preserve">                                                                                    </t>
  </si>
  <si>
    <t xml:space="preserve">  Anexa  nr.    4</t>
  </si>
  <si>
    <t xml:space="preserve">                                                                                               </t>
  </si>
  <si>
    <t>La decizia Consiliului municipal Orhei</t>
  </si>
  <si>
    <t>Anexa  nr.    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</si>
</sst>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9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0"/>
      <name val="MS Sans Serif"/>
      <family val="2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Calibri"/>
      <family val="2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sz val="11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6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Calibri"/>
      <family val="2"/>
    </font>
    <font>
      <b/>
      <sz val="11"/>
      <color rgb="FFFF0000"/>
      <name val="Times New Roman"/>
      <family val="1"/>
    </font>
    <font>
      <b/>
      <sz val="9"/>
      <color theme="1"/>
      <name val="Calibri"/>
      <family val="2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sz val="12"/>
      <color theme="1"/>
      <name val="Calibri"/>
      <family val="2"/>
    </font>
    <font>
      <sz val="8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59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176" fontId="6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7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76" fontId="5" fillId="0" borderId="10" xfId="0" applyNumberFormat="1" applyFont="1" applyBorder="1" applyAlignment="1">
      <alignment horizontal="center" vertical="center"/>
    </xf>
    <xf numFmtId="0" fontId="77" fillId="0" borderId="0" xfId="0" applyFont="1" applyAlignment="1">
      <alignment horizontal="left"/>
    </xf>
    <xf numFmtId="49" fontId="77" fillId="0" borderId="0" xfId="0" applyNumberFormat="1" applyFont="1" applyAlignment="1">
      <alignment horizontal="center"/>
    </xf>
    <xf numFmtId="0" fontId="77" fillId="0" borderId="0" xfId="0" applyFont="1" applyAlignment="1">
      <alignment horizontal="center"/>
    </xf>
    <xf numFmtId="176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55" applyFont="1" applyAlignment="1">
      <alignment horizontal="right"/>
      <protection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 wrapText="1"/>
    </xf>
    <xf numFmtId="49" fontId="15" fillId="0" borderId="13" xfId="0" applyNumberFormat="1" applyFont="1" applyBorder="1" applyAlignment="1">
      <alignment horizontal="center" vertical="center"/>
    </xf>
    <xf numFmtId="176" fontId="15" fillId="0" borderId="13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176" fontId="3" fillId="0" borderId="19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left" vertical="center" wrapText="1"/>
    </xf>
    <xf numFmtId="0" fontId="16" fillId="0" borderId="20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justify" vertical="center" wrapText="1"/>
    </xf>
    <xf numFmtId="0" fontId="12" fillId="0" borderId="0" xfId="0" applyFont="1" applyAlignment="1">
      <alignment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2" fillId="33" borderId="10" xfId="0" applyNumberFormat="1" applyFont="1" applyFill="1" applyBorder="1" applyAlignment="1">
      <alignment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76" fontId="77" fillId="0" borderId="10" xfId="0" applyNumberFormat="1" applyFont="1" applyBorder="1" applyAlignment="1">
      <alignment horizontal="center" vertical="center"/>
    </xf>
    <xf numFmtId="176" fontId="78" fillId="0" borderId="10" xfId="0" applyNumberFormat="1" applyFont="1" applyBorder="1" applyAlignment="1">
      <alignment horizontal="center" vertical="center"/>
    </xf>
    <xf numFmtId="0" fontId="79" fillId="33" borderId="12" xfId="0" applyFont="1" applyFill="1" applyBorder="1" applyAlignment="1">
      <alignment horizontal="left" vertical="center" wrapText="1"/>
    </xf>
    <xf numFmtId="49" fontId="80" fillId="33" borderId="13" xfId="0" applyNumberFormat="1" applyFont="1" applyFill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0" fontId="81" fillId="33" borderId="16" xfId="0" applyFont="1" applyFill="1" applyBorder="1" applyAlignment="1">
      <alignment horizontal="left" vertical="center" wrapText="1"/>
    </xf>
    <xf numFmtId="49" fontId="81" fillId="33" borderId="11" xfId="0" applyNumberFormat="1" applyFont="1" applyFill="1" applyBorder="1" applyAlignment="1">
      <alignment horizontal="center" vertical="center"/>
    </xf>
    <xf numFmtId="176" fontId="82" fillId="33" borderId="11" xfId="0" applyNumberFormat="1" applyFont="1" applyFill="1" applyBorder="1" applyAlignment="1">
      <alignment horizontal="center" vertical="center"/>
    </xf>
    <xf numFmtId="0" fontId="83" fillId="33" borderId="18" xfId="0" applyFont="1" applyFill="1" applyBorder="1" applyAlignment="1">
      <alignment horizontal="left" vertical="center" wrapText="1"/>
    </xf>
    <xf numFmtId="49" fontId="84" fillId="33" borderId="10" xfId="0" applyNumberFormat="1" applyFont="1" applyFill="1" applyBorder="1" applyAlignment="1">
      <alignment horizontal="center" vertical="center"/>
    </xf>
    <xf numFmtId="176" fontId="78" fillId="33" borderId="10" xfId="0" applyNumberFormat="1" applyFont="1" applyFill="1" applyBorder="1" applyAlignment="1">
      <alignment horizontal="center" vertical="center"/>
    </xf>
    <xf numFmtId="0" fontId="83" fillId="33" borderId="17" xfId="0" applyFont="1" applyFill="1" applyBorder="1" applyAlignment="1">
      <alignment horizontal="left" vertical="center" wrapText="1"/>
    </xf>
    <xf numFmtId="176" fontId="78" fillId="33" borderId="15" xfId="0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176" fontId="1" fillId="33" borderId="10" xfId="0" applyNumberFormat="1" applyFont="1" applyFill="1" applyBorder="1" applyAlignment="1">
      <alignment horizontal="center" vertical="center"/>
    </xf>
    <xf numFmtId="176" fontId="77" fillId="0" borderId="21" xfId="0" applyNumberFormat="1" applyFont="1" applyBorder="1" applyAlignment="1">
      <alignment horizontal="center" vertical="center"/>
    </xf>
    <xf numFmtId="0" fontId="77" fillId="0" borderId="0" xfId="54" applyFont="1" applyAlignment="1">
      <alignment horizontal="center"/>
      <protection/>
    </xf>
    <xf numFmtId="0" fontId="1" fillId="0" borderId="11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176" fontId="2" fillId="0" borderId="10" xfId="0" applyNumberFormat="1" applyFont="1" applyBorder="1" applyAlignment="1">
      <alignment horizontal="center" vertical="center"/>
    </xf>
    <xf numFmtId="176" fontId="1" fillId="33" borderId="15" xfId="0" applyNumberFormat="1" applyFont="1" applyFill="1" applyBorder="1" applyAlignment="1">
      <alignment horizontal="center" vertical="center"/>
    </xf>
    <xf numFmtId="176" fontId="3" fillId="33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176" fontId="77" fillId="0" borderId="11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left" vertical="center" wrapText="1"/>
    </xf>
    <xf numFmtId="176" fontId="1" fillId="33" borderId="11" xfId="0" applyNumberFormat="1" applyFont="1" applyFill="1" applyBorder="1" applyAlignment="1">
      <alignment horizontal="center" vertical="center"/>
    </xf>
    <xf numFmtId="176" fontId="78" fillId="0" borderId="11" xfId="0" applyNumberFormat="1" applyFont="1" applyBorder="1" applyAlignment="1">
      <alignment horizontal="center" vertical="center"/>
    </xf>
    <xf numFmtId="176" fontId="78" fillId="0" borderId="15" xfId="0" applyNumberFormat="1" applyFont="1" applyBorder="1" applyAlignment="1">
      <alignment horizontal="center" vertical="center"/>
    </xf>
    <xf numFmtId="0" fontId="16" fillId="0" borderId="22" xfId="0" applyFont="1" applyBorder="1" applyAlignment="1">
      <alignment horizontal="left" vertical="center" wrapText="1"/>
    </xf>
    <xf numFmtId="49" fontId="1" fillId="0" borderId="23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6" fillId="0" borderId="22" xfId="0" applyFont="1" applyBorder="1" applyAlignment="1" quotePrefix="1">
      <alignment horizontal="left" vertical="center" wrapText="1"/>
    </xf>
    <xf numFmtId="176" fontId="1" fillId="33" borderId="23" xfId="0" applyNumberFormat="1" applyFont="1" applyFill="1" applyBorder="1" applyAlignment="1">
      <alignment horizontal="center" vertical="center"/>
    </xf>
    <xf numFmtId="176" fontId="15" fillId="33" borderId="13" xfId="0" applyNumberFormat="1" applyFont="1" applyFill="1" applyBorder="1" applyAlignment="1">
      <alignment horizontal="center" vertical="center"/>
    </xf>
    <xf numFmtId="176" fontId="78" fillId="0" borderId="23" xfId="0" applyNumberFormat="1" applyFont="1" applyBorder="1" applyAlignment="1">
      <alignment horizontal="center" vertical="center"/>
    </xf>
    <xf numFmtId="0" fontId="3" fillId="33" borderId="12" xfId="57" applyFont="1" applyFill="1" applyBorder="1" applyAlignment="1">
      <alignment horizontal="left" vertical="center" wrapText="1"/>
      <protection/>
    </xf>
    <xf numFmtId="0" fontId="3" fillId="33" borderId="13" xfId="57" applyFont="1" applyFill="1" applyBorder="1" applyAlignment="1">
      <alignment horizontal="center" vertical="center"/>
      <protection/>
    </xf>
    <xf numFmtId="176" fontId="82" fillId="33" borderId="13" xfId="0" applyNumberFormat="1" applyFont="1" applyFill="1" applyBorder="1" applyAlignment="1">
      <alignment horizontal="center" vertical="center"/>
    </xf>
    <xf numFmtId="49" fontId="84" fillId="33" borderId="15" xfId="0" applyNumberFormat="1" applyFont="1" applyFill="1" applyBorder="1" applyAlignment="1">
      <alignment horizontal="center" vertical="center"/>
    </xf>
    <xf numFmtId="0" fontId="81" fillId="33" borderId="12" xfId="0" applyFont="1" applyFill="1" applyBorder="1" applyAlignment="1">
      <alignment horizontal="left" vertical="center" wrapText="1"/>
    </xf>
    <xf numFmtId="49" fontId="81" fillId="33" borderId="13" xfId="0" applyNumberFormat="1" applyFont="1" applyFill="1" applyBorder="1" applyAlignment="1">
      <alignment horizontal="center" vertical="center"/>
    </xf>
    <xf numFmtId="49" fontId="12" fillId="0" borderId="16" xfId="0" applyNumberFormat="1" applyFont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/>
    </xf>
    <xf numFmtId="176" fontId="77" fillId="0" borderId="15" xfId="0" applyNumberFormat="1" applyFont="1" applyBorder="1" applyAlignment="1">
      <alignment horizontal="center" vertical="center"/>
    </xf>
    <xf numFmtId="176" fontId="3" fillId="33" borderId="13" xfId="0" applyNumberFormat="1" applyFont="1" applyFill="1" applyBorder="1" applyAlignment="1">
      <alignment horizontal="center" vertical="center"/>
    </xf>
    <xf numFmtId="176" fontId="82" fillId="0" borderId="13" xfId="0" applyNumberFormat="1" applyFont="1" applyBorder="1" applyAlignment="1">
      <alignment horizontal="center" vertical="center"/>
    </xf>
    <xf numFmtId="0" fontId="85" fillId="0" borderId="16" xfId="0" applyFont="1" applyBorder="1" applyAlignment="1">
      <alignment horizontal="left" vertical="center" wrapText="1"/>
    </xf>
    <xf numFmtId="0" fontId="85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76" fontId="3" fillId="0" borderId="25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0" fontId="16" fillId="0" borderId="27" xfId="0" applyFont="1" applyBorder="1" applyAlignment="1">
      <alignment horizontal="left" vertical="center" wrapText="1"/>
    </xf>
    <xf numFmtId="49" fontId="1" fillId="0" borderId="28" xfId="0" applyNumberFormat="1" applyFont="1" applyBorder="1" applyAlignment="1">
      <alignment horizontal="center" vertical="center"/>
    </xf>
    <xf numFmtId="176" fontId="1" fillId="33" borderId="28" xfId="0" applyNumberFormat="1" applyFont="1" applyFill="1" applyBorder="1" applyAlignment="1">
      <alignment horizontal="center" vertical="center"/>
    </xf>
    <xf numFmtId="176" fontId="78" fillId="0" borderId="28" xfId="0" applyNumberFormat="1" applyFont="1" applyBorder="1" applyAlignment="1">
      <alignment horizontal="center" vertical="center"/>
    </xf>
    <xf numFmtId="176" fontId="1" fillId="0" borderId="28" xfId="0" applyNumberFormat="1" applyFont="1" applyBorder="1" applyAlignment="1">
      <alignment horizontal="center" vertical="center"/>
    </xf>
    <xf numFmtId="0" fontId="16" fillId="0" borderId="29" xfId="0" applyFont="1" applyBorder="1" applyAlignment="1">
      <alignment horizontal="left" vertical="center" wrapText="1"/>
    </xf>
    <xf numFmtId="49" fontId="1" fillId="0" borderId="30" xfId="0" applyNumberFormat="1" applyFont="1" applyBorder="1" applyAlignment="1">
      <alignment horizontal="center" vertical="center"/>
    </xf>
    <xf numFmtId="176" fontId="1" fillId="33" borderId="30" xfId="0" applyNumberFormat="1" applyFont="1" applyFill="1" applyBorder="1" applyAlignment="1">
      <alignment horizontal="center" vertical="center"/>
    </xf>
    <xf numFmtId="176" fontId="78" fillId="0" borderId="30" xfId="0" applyNumberFormat="1" applyFont="1" applyBorder="1" applyAlignment="1">
      <alignment horizontal="center" vertical="center"/>
    </xf>
    <xf numFmtId="176" fontId="1" fillId="0" borderId="30" xfId="0" applyNumberFormat="1" applyFont="1" applyBorder="1" applyAlignment="1">
      <alignment horizontal="center" vertical="center"/>
    </xf>
    <xf numFmtId="0" fontId="16" fillId="0" borderId="20" xfId="0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wrapText="1"/>
    </xf>
    <xf numFmtId="0" fontId="15" fillId="0" borderId="27" xfId="0" applyFont="1" applyBorder="1" applyAlignment="1">
      <alignment horizontal="left" vertical="center" wrapText="1"/>
    </xf>
    <xf numFmtId="49" fontId="15" fillId="0" borderId="28" xfId="0" applyNumberFormat="1" applyFont="1" applyBorder="1" applyAlignment="1">
      <alignment horizontal="center" vertical="center"/>
    </xf>
    <xf numFmtId="176" fontId="15" fillId="0" borderId="28" xfId="0" applyNumberFormat="1" applyFont="1" applyBorder="1" applyAlignment="1">
      <alignment horizontal="center" vertical="center"/>
    </xf>
    <xf numFmtId="0" fontId="83" fillId="33" borderId="29" xfId="0" applyFont="1" applyFill="1" applyBorder="1" applyAlignment="1">
      <alignment horizontal="left" vertical="center" wrapText="1"/>
    </xf>
    <xf numFmtId="49" fontId="10" fillId="33" borderId="30" xfId="56" applyNumberFormat="1" applyFont="1" applyFill="1" applyBorder="1" applyAlignment="1">
      <alignment horizontal="center" vertical="center"/>
      <protection/>
    </xf>
    <xf numFmtId="176" fontId="78" fillId="33" borderId="30" xfId="0" applyNumberFormat="1" applyFont="1" applyFill="1" applyBorder="1" applyAlignment="1">
      <alignment horizontal="center" vertical="center"/>
    </xf>
    <xf numFmtId="0" fontId="82" fillId="0" borderId="0" xfId="0" applyFont="1" applyAlignment="1">
      <alignment horizontal="center"/>
    </xf>
    <xf numFmtId="0" fontId="82" fillId="0" borderId="0" xfId="0" applyFont="1" applyAlignment="1">
      <alignment horizontal="center" vertical="center"/>
    </xf>
    <xf numFmtId="0" fontId="86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7" fillId="0" borderId="10" xfId="0" applyFont="1" applyFill="1" applyBorder="1" applyAlignment="1">
      <alignment horizontal="center"/>
    </xf>
    <xf numFmtId="0" fontId="76" fillId="0" borderId="10" xfId="0" applyFont="1" applyFill="1" applyBorder="1" applyAlignment="1">
      <alignment horizontal="center" vertical="center" wrapText="1"/>
    </xf>
    <xf numFmtId="0" fontId="8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/>
    </xf>
    <xf numFmtId="0" fontId="76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0" fontId="88" fillId="0" borderId="10" xfId="0" applyFont="1" applyFill="1" applyBorder="1" applyAlignment="1">
      <alignment horizontal="center" vertical="center" wrapText="1"/>
    </xf>
    <xf numFmtId="176" fontId="89" fillId="0" borderId="10" xfId="0" applyNumberFormat="1" applyFont="1" applyFill="1" applyBorder="1" applyAlignment="1">
      <alignment horizontal="center" vertical="center"/>
    </xf>
    <xf numFmtId="0" fontId="90" fillId="0" borderId="0" xfId="0" applyFont="1" applyAlignment="1">
      <alignment vertical="center"/>
    </xf>
    <xf numFmtId="0" fontId="2" fillId="0" borderId="10" xfId="58" applyFont="1" applyFill="1" applyBorder="1" applyAlignment="1">
      <alignment horizontal="left" vertical="center" wrapText="1"/>
      <protection/>
    </xf>
    <xf numFmtId="0" fontId="78" fillId="0" borderId="10" xfId="0" applyFont="1" applyFill="1" applyBorder="1" applyAlignment="1">
      <alignment horizontal="center" vertical="center" wrapText="1"/>
    </xf>
    <xf numFmtId="176" fontId="78" fillId="0" borderId="10" xfId="0" applyNumberFormat="1" applyFont="1" applyFill="1" applyBorder="1" applyAlignment="1">
      <alignment horizontal="center" vertical="center" wrapText="1"/>
    </xf>
    <xf numFmtId="0" fontId="90" fillId="0" borderId="0" xfId="0" applyFont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justify" vertical="center" wrapText="1"/>
    </xf>
    <xf numFmtId="176" fontId="89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176" fontId="78" fillId="0" borderId="10" xfId="0" applyNumberFormat="1" applyFont="1" applyFill="1" applyBorder="1" applyAlignment="1">
      <alignment horizontal="center" vertical="center"/>
    </xf>
    <xf numFmtId="0" fontId="8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176" fontId="91" fillId="0" borderId="10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 vertical="center"/>
    </xf>
    <xf numFmtId="176" fontId="93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176" fontId="19" fillId="0" borderId="10" xfId="0" applyNumberFormat="1" applyFont="1" applyFill="1" applyBorder="1" applyAlignment="1">
      <alignment horizontal="center" vertical="center"/>
    </xf>
    <xf numFmtId="176" fontId="18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/>
    </xf>
    <xf numFmtId="0" fontId="94" fillId="0" borderId="0" xfId="0" applyFont="1" applyAlignment="1">
      <alignment vertical="center"/>
    </xf>
    <xf numFmtId="0" fontId="88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2" fillId="0" borderId="10" xfId="33" applyFont="1" applyFill="1" applyBorder="1" applyAlignment="1">
      <alignment vertical="center" wrapText="1"/>
      <protection/>
    </xf>
    <xf numFmtId="0" fontId="18" fillId="0" borderId="10" xfId="34" applyNumberFormat="1" applyFont="1" applyFill="1" applyBorder="1" applyAlignment="1">
      <alignment horizontal="left" vertical="center" wrapText="1"/>
      <protection/>
    </xf>
    <xf numFmtId="0" fontId="90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/>
    </xf>
    <xf numFmtId="176" fontId="21" fillId="33" borderId="10" xfId="0" applyNumberFormat="1" applyFont="1" applyFill="1" applyBorder="1" applyAlignment="1">
      <alignment horizontal="center" vertical="center"/>
    </xf>
    <xf numFmtId="0" fontId="82" fillId="33" borderId="10" xfId="0" applyFont="1" applyFill="1" applyBorder="1" applyAlignment="1">
      <alignment horizontal="left" vertical="center" wrapText="1"/>
    </xf>
    <xf numFmtId="0" fontId="77" fillId="0" borderId="10" xfId="0" applyFont="1" applyFill="1" applyBorder="1" applyAlignment="1">
      <alignment horizontal="center" vertical="center" wrapText="1"/>
    </xf>
    <xf numFmtId="176" fontId="82" fillId="33" borderId="10" xfId="0" applyNumberFormat="1" applyFont="1" applyFill="1" applyBorder="1" applyAlignment="1">
      <alignment horizontal="center" vertical="center" wrapText="1"/>
    </xf>
    <xf numFmtId="176" fontId="88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6" fontId="88" fillId="0" borderId="10" xfId="0" applyNumberFormat="1" applyFont="1" applyFill="1" applyBorder="1" applyAlignment="1">
      <alignment horizontal="center" vertical="center"/>
    </xf>
    <xf numFmtId="176" fontId="18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95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96" fillId="0" borderId="10" xfId="0" applyFont="1" applyBorder="1" applyAlignment="1">
      <alignment wrapText="1"/>
    </xf>
    <xf numFmtId="0" fontId="22" fillId="0" borderId="10" xfId="0" applyFont="1" applyBorder="1" applyAlignment="1">
      <alignment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78" fillId="0" borderId="0" xfId="0" applyNumberFormat="1" applyFont="1" applyFill="1" applyBorder="1" applyAlignment="1">
      <alignment horizontal="center" vertical="center"/>
    </xf>
    <xf numFmtId="0" fontId="2" fillId="0" borderId="0" xfId="55" applyFont="1" applyAlignment="1">
      <alignment horizontal="right"/>
      <protection/>
    </xf>
    <xf numFmtId="0" fontId="78" fillId="0" borderId="0" xfId="54" applyFont="1">
      <alignment/>
      <protection/>
    </xf>
    <xf numFmtId="0" fontId="0" fillId="0" borderId="0" xfId="0" applyAlignment="1">
      <alignment wrapText="1"/>
    </xf>
    <xf numFmtId="0" fontId="85" fillId="0" borderId="1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left" vertical="center"/>
    </xf>
    <xf numFmtId="0" fontId="82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/>
    </xf>
    <xf numFmtId="0" fontId="85" fillId="0" borderId="10" xfId="0" applyFont="1" applyBorder="1" applyAlignment="1">
      <alignment horizontal="left" vertical="center" wrapText="1"/>
    </xf>
    <xf numFmtId="0" fontId="81" fillId="0" borderId="10" xfId="0" applyFont="1" applyBorder="1" applyAlignment="1">
      <alignment horizontal="left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55" applyFont="1" applyAlignment="1">
      <alignment horizontal="center"/>
      <protection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7" fillId="0" borderId="0" xfId="0" applyFont="1" applyAlignment="1">
      <alignment horizontal="center" wrapText="1"/>
    </xf>
    <xf numFmtId="0" fontId="7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6" fillId="0" borderId="0" xfId="0" applyFont="1" applyAlignment="1">
      <alignment horizontal="center" vertical="center"/>
    </xf>
    <xf numFmtId="0" fontId="97" fillId="0" borderId="0" xfId="0" applyFont="1" applyAlignment="1">
      <alignment horizontal="center"/>
    </xf>
    <xf numFmtId="0" fontId="2" fillId="0" borderId="0" xfId="55" applyFont="1" applyAlignment="1">
      <alignment horizontal="right"/>
      <protection/>
    </xf>
    <xf numFmtId="0" fontId="3" fillId="0" borderId="0" xfId="0" applyFont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las_econ_chelt_expend" xfId="33"/>
    <cellStyle name="Normal_Clas_venituri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Обычный_Лист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K22" sqref="K22"/>
    </sheetView>
  </sheetViews>
  <sheetFormatPr defaultColWidth="9.00390625" defaultRowHeight="12.75"/>
  <cols>
    <col min="1" max="1" width="24.25390625" style="0" customWidth="1"/>
    <col min="2" max="2" width="9.75390625" style="233" customWidth="1"/>
    <col min="3" max="3" width="11.375" style="0" customWidth="1"/>
    <col min="4" max="7" width="9.625" style="0" customWidth="1"/>
  </cols>
  <sheetData>
    <row r="1" spans="6:7" ht="12.75">
      <c r="F1" s="263" t="s">
        <v>240</v>
      </c>
      <c r="G1" s="263"/>
    </row>
    <row r="2" spans="6:7" ht="15">
      <c r="F2" s="232"/>
      <c r="G2" s="231" t="s">
        <v>140</v>
      </c>
    </row>
    <row r="3" spans="6:7" ht="15">
      <c r="F3" s="232"/>
      <c r="G3" s="231" t="s">
        <v>257</v>
      </c>
    </row>
    <row r="4" spans="2:3" ht="15">
      <c r="B4" s="232"/>
      <c r="C4" s="231"/>
    </row>
    <row r="5" spans="2:3" ht="15">
      <c r="B5" s="232"/>
      <c r="C5" s="231"/>
    </row>
    <row r="6" spans="2:3" ht="15">
      <c r="B6" s="232"/>
      <c r="C6" s="231"/>
    </row>
    <row r="7" spans="2:3" ht="15">
      <c r="B7" s="232"/>
      <c r="C7" s="231"/>
    </row>
    <row r="8" spans="2:3" ht="15">
      <c r="B8" s="232"/>
      <c r="C8" s="231"/>
    </row>
    <row r="9" spans="2:3" ht="15">
      <c r="B9" s="232"/>
      <c r="C9" s="231"/>
    </row>
    <row r="11" spans="1:7" ht="15.75">
      <c r="A11" s="260" t="s">
        <v>256</v>
      </c>
      <c r="B11" s="260"/>
      <c r="C11" s="260"/>
      <c r="D11" s="260"/>
      <c r="E11" s="260"/>
      <c r="F11" s="260"/>
      <c r="G11" s="260"/>
    </row>
    <row r="12" spans="1:7" ht="15.75">
      <c r="A12" s="264" t="s">
        <v>241</v>
      </c>
      <c r="B12" s="264"/>
      <c r="C12" s="264"/>
      <c r="D12" s="264"/>
      <c r="E12" s="264"/>
      <c r="F12" s="264"/>
      <c r="G12" s="264"/>
    </row>
    <row r="13" spans="1:7" ht="15.75">
      <c r="A13" s="240"/>
      <c r="B13" s="240"/>
      <c r="C13" s="240"/>
      <c r="D13" s="240"/>
      <c r="E13" s="240"/>
      <c r="F13" s="240"/>
      <c r="G13" s="240" t="s">
        <v>6</v>
      </c>
    </row>
    <row r="14" spans="1:7" ht="51.75" customHeight="1">
      <c r="A14" s="234" t="s">
        <v>242</v>
      </c>
      <c r="B14" s="235" t="s">
        <v>243</v>
      </c>
      <c r="C14" s="169" t="s">
        <v>226</v>
      </c>
      <c r="D14" s="169" t="s">
        <v>227</v>
      </c>
      <c r="E14" s="169" t="s">
        <v>228</v>
      </c>
      <c r="F14" s="169" t="s">
        <v>166</v>
      </c>
      <c r="G14" s="169" t="s">
        <v>167</v>
      </c>
    </row>
    <row r="15" spans="1:7" ht="21" customHeight="1">
      <c r="A15" s="169">
        <v>1</v>
      </c>
      <c r="B15" s="169">
        <v>2</v>
      </c>
      <c r="C15" s="169">
        <v>3</v>
      </c>
      <c r="D15" s="169">
        <v>4</v>
      </c>
      <c r="E15" s="169">
        <v>5</v>
      </c>
      <c r="F15" s="169" t="s">
        <v>168</v>
      </c>
      <c r="G15" s="169" t="s">
        <v>169</v>
      </c>
    </row>
    <row r="16" spans="1:7" s="18" customFormat="1" ht="31.5" customHeight="1">
      <c r="A16" s="236" t="s">
        <v>244</v>
      </c>
      <c r="B16" s="235">
        <v>1</v>
      </c>
      <c r="C16" s="86">
        <v>51861.3</v>
      </c>
      <c r="D16" s="31">
        <v>58242</v>
      </c>
      <c r="E16" s="31">
        <v>58969.9</v>
      </c>
      <c r="F16" s="31">
        <f>SUM(E16/D16)*100</f>
        <v>101.24978537824938</v>
      </c>
      <c r="G16" s="31">
        <f>SUM(E16-D16)</f>
        <v>727.9000000000015</v>
      </c>
    </row>
    <row r="17" spans="1:7" s="18" customFormat="1" ht="31.5" customHeight="1">
      <c r="A17" s="241" t="s">
        <v>245</v>
      </c>
      <c r="B17" s="235"/>
      <c r="C17" s="86">
        <v>29101.5</v>
      </c>
      <c r="D17" s="86">
        <v>34389.4</v>
      </c>
      <c r="E17" s="31">
        <v>34385.3</v>
      </c>
      <c r="F17" s="31">
        <f aca="true" t="shared" si="0" ref="F17:F22">SUM(E17/D17)*100</f>
        <v>99.98807772162353</v>
      </c>
      <c r="G17" s="31">
        <f aca="true" t="shared" si="1" ref="G17:G22">SUM(E17-D17)</f>
        <v>-4.099999999998545</v>
      </c>
    </row>
    <row r="18" spans="1:7" s="18" customFormat="1" ht="31.5" customHeight="1">
      <c r="A18" s="236" t="s">
        <v>246</v>
      </c>
      <c r="B18" s="235" t="s">
        <v>247</v>
      </c>
      <c r="C18" s="86">
        <f>SUM(C16+C20)</f>
        <v>62266.700000000004</v>
      </c>
      <c r="D18" s="31">
        <v>62239.7</v>
      </c>
      <c r="E18" s="31">
        <v>54458.9</v>
      </c>
      <c r="F18" s="31">
        <f t="shared" si="0"/>
        <v>87.49865439582774</v>
      </c>
      <c r="G18" s="31">
        <f t="shared" si="1"/>
        <v>-7780.799999999996</v>
      </c>
    </row>
    <row r="19" spans="1:7" s="18" customFormat="1" ht="31.5" customHeight="1">
      <c r="A19" s="236" t="s">
        <v>248</v>
      </c>
      <c r="B19" s="235" t="s">
        <v>249</v>
      </c>
      <c r="C19" s="86">
        <f>SUM(C16-C18)</f>
        <v>-10405.400000000001</v>
      </c>
      <c r="D19" s="86">
        <f>SUM(D16-D18)</f>
        <v>-3997.699999999997</v>
      </c>
      <c r="E19" s="86">
        <f>SUM(E16-E18)</f>
        <v>4511</v>
      </c>
      <c r="F19" s="31">
        <f t="shared" si="0"/>
        <v>-112.83988293268638</v>
      </c>
      <c r="G19" s="31">
        <f t="shared" si="1"/>
        <v>8508.699999999997</v>
      </c>
    </row>
    <row r="20" spans="1:7" s="18" customFormat="1" ht="31.5" customHeight="1">
      <c r="A20" s="242" t="s">
        <v>250</v>
      </c>
      <c r="B20" s="235" t="s">
        <v>251</v>
      </c>
      <c r="C20" s="86">
        <f>SUM(C22:C23)</f>
        <v>10405.4</v>
      </c>
      <c r="D20" s="86">
        <f>SUM(D22:D23)</f>
        <v>15513.800000000001</v>
      </c>
      <c r="E20" s="86">
        <f>SUM(E22:E23)</f>
        <v>-2282.6</v>
      </c>
      <c r="F20" s="31">
        <f t="shared" si="0"/>
        <v>-14.713351983395425</v>
      </c>
      <c r="G20" s="31">
        <f t="shared" si="1"/>
        <v>-17796.4</v>
      </c>
    </row>
    <row r="21" spans="1:7" s="18" customFormat="1" ht="31.5" customHeight="1">
      <c r="A21" s="241" t="s">
        <v>252</v>
      </c>
      <c r="B21" s="235"/>
      <c r="C21" s="86"/>
      <c r="D21" s="31"/>
      <c r="E21" s="31"/>
      <c r="F21" s="31"/>
      <c r="G21" s="31">
        <f t="shared" si="1"/>
        <v>0</v>
      </c>
    </row>
    <row r="22" spans="1:7" s="18" customFormat="1" ht="31.5" customHeight="1">
      <c r="A22" s="241" t="s">
        <v>253</v>
      </c>
      <c r="B22" s="235">
        <v>552120</v>
      </c>
      <c r="C22" s="86">
        <v>-2114.6</v>
      </c>
      <c r="D22" s="31">
        <v>-2282.6</v>
      </c>
      <c r="E22" s="31">
        <v>-2282.6</v>
      </c>
      <c r="F22" s="31">
        <f t="shared" si="0"/>
        <v>100</v>
      </c>
      <c r="G22" s="31">
        <f t="shared" si="1"/>
        <v>0</v>
      </c>
    </row>
    <row r="23" spans="1:7" s="18" customFormat="1" ht="31.5" customHeight="1">
      <c r="A23" s="241" t="s">
        <v>254</v>
      </c>
      <c r="B23" s="237">
        <v>910</v>
      </c>
      <c r="C23" s="86">
        <v>12520</v>
      </c>
      <c r="D23" s="31">
        <v>17796.4</v>
      </c>
      <c r="E23" s="31"/>
      <c r="F23" s="31"/>
      <c r="G23" s="31"/>
    </row>
    <row r="24" spans="1:7" ht="36.75" customHeight="1">
      <c r="A24" s="241" t="s">
        <v>258</v>
      </c>
      <c r="B24" s="237">
        <v>930</v>
      </c>
      <c r="C24" s="86"/>
      <c r="D24" s="31"/>
      <c r="E24" s="31">
        <v>20024.8</v>
      </c>
      <c r="F24" s="31"/>
      <c r="G24" s="31"/>
    </row>
    <row r="25" spans="1:3" ht="12.75">
      <c r="A25" s="238"/>
      <c r="B25" s="239"/>
      <c r="C25" s="238"/>
    </row>
    <row r="27" ht="15.75">
      <c r="A27" s="34" t="s">
        <v>130</v>
      </c>
    </row>
    <row r="29" ht="15.75" hidden="1">
      <c r="A29" s="28" t="s">
        <v>255</v>
      </c>
    </row>
  </sheetData>
  <sheetProtection/>
  <mergeCells count="3">
    <mergeCell ref="F1:G1"/>
    <mergeCell ref="A11:G11"/>
    <mergeCell ref="A12:G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3.125" style="0" customWidth="1"/>
    <col min="2" max="2" width="39.375" style="0" customWidth="1"/>
    <col min="3" max="3" width="7.125" style="0" customWidth="1"/>
    <col min="4" max="4" width="9.125" style="19" customWidth="1"/>
    <col min="5" max="5" width="9.25390625" style="19" customWidth="1"/>
    <col min="6" max="6" width="9.625" style="19" customWidth="1"/>
    <col min="7" max="7" width="9.00390625" style="19" customWidth="1"/>
    <col min="8" max="8" width="9.625" style="19" customWidth="1"/>
    <col min="9" max="9" width="8.75390625" style="209" customWidth="1"/>
    <col min="10" max="10" width="12.25390625" style="19" customWidth="1"/>
    <col min="11" max="11" width="12.375" style="19" customWidth="1"/>
  </cols>
  <sheetData>
    <row r="1" spans="1:12" ht="20.25">
      <c r="A1" s="30"/>
      <c r="B1" s="163"/>
      <c r="C1" s="163"/>
      <c r="D1" s="164"/>
      <c r="E1" s="164"/>
      <c r="F1" s="164"/>
      <c r="G1" s="164"/>
      <c r="I1" s="261" t="s">
        <v>259</v>
      </c>
      <c r="J1" s="261"/>
      <c r="K1" s="261"/>
      <c r="L1" s="165"/>
    </row>
    <row r="2" spans="1:12" ht="20.25">
      <c r="A2" s="30"/>
      <c r="B2" s="163"/>
      <c r="C2" s="163"/>
      <c r="D2" s="164"/>
      <c r="E2" s="164"/>
      <c r="F2" s="164"/>
      <c r="G2" s="164"/>
      <c r="H2" s="261" t="s">
        <v>224</v>
      </c>
      <c r="I2" s="261"/>
      <c r="J2" s="261"/>
      <c r="K2" s="261"/>
      <c r="L2" s="165"/>
    </row>
    <row r="3" spans="1:12" ht="20.25">
      <c r="A3" s="30"/>
      <c r="B3" s="163"/>
      <c r="C3" s="163"/>
      <c r="D3" s="164"/>
      <c r="E3" s="164"/>
      <c r="F3" s="164"/>
      <c r="G3" s="164"/>
      <c r="H3" s="261" t="s">
        <v>225</v>
      </c>
      <c r="I3" s="261"/>
      <c r="J3" s="261"/>
      <c r="K3" s="261"/>
      <c r="L3" s="165"/>
    </row>
    <row r="4" spans="1:11" ht="18.75">
      <c r="A4" s="30"/>
      <c r="B4" s="262" t="s">
        <v>163</v>
      </c>
      <c r="C4" s="262"/>
      <c r="D4" s="262"/>
      <c r="E4" s="262"/>
      <c r="F4" s="262"/>
      <c r="G4" s="262"/>
      <c r="H4" s="262"/>
      <c r="I4" s="262"/>
      <c r="J4" s="262"/>
      <c r="K4" s="262"/>
    </row>
    <row r="5" spans="1:11" ht="18.75">
      <c r="A5" s="30"/>
      <c r="B5" s="262" t="s">
        <v>223</v>
      </c>
      <c r="C5" s="262"/>
      <c r="D5" s="262"/>
      <c r="E5" s="262"/>
      <c r="F5" s="262"/>
      <c r="G5" s="262"/>
      <c r="H5" s="262"/>
      <c r="I5" s="262"/>
      <c r="J5" s="262"/>
      <c r="K5" s="262"/>
    </row>
    <row r="6" spans="1:11" ht="15.75">
      <c r="A6" s="30"/>
      <c r="B6" s="163"/>
      <c r="C6" s="163"/>
      <c r="D6" s="164"/>
      <c r="E6" s="164"/>
      <c r="F6" s="164"/>
      <c r="G6" s="164"/>
      <c r="H6" s="164"/>
      <c r="I6" s="166"/>
      <c r="J6" s="164"/>
      <c r="K6" s="167" t="s">
        <v>36</v>
      </c>
    </row>
    <row r="7" spans="1:11" ht="63.75">
      <c r="A7" s="168"/>
      <c r="B7" s="169" t="s">
        <v>164</v>
      </c>
      <c r="C7" s="170" t="s">
        <v>165</v>
      </c>
      <c r="D7" s="169" t="s">
        <v>226</v>
      </c>
      <c r="E7" s="169" t="s">
        <v>227</v>
      </c>
      <c r="F7" s="169" t="s">
        <v>228</v>
      </c>
      <c r="G7" s="169" t="s">
        <v>166</v>
      </c>
      <c r="H7" s="169" t="s">
        <v>167</v>
      </c>
      <c r="I7" s="171" t="s">
        <v>229</v>
      </c>
      <c r="J7" s="169" t="s">
        <v>230</v>
      </c>
      <c r="K7" s="169" t="s">
        <v>231</v>
      </c>
    </row>
    <row r="8" spans="1:11" ht="12.75">
      <c r="A8" s="172"/>
      <c r="B8" s="169">
        <v>1</v>
      </c>
      <c r="C8" s="169">
        <v>2</v>
      </c>
      <c r="D8" s="169">
        <v>3</v>
      </c>
      <c r="E8" s="169">
        <v>4</v>
      </c>
      <c r="F8" s="169">
        <v>5</v>
      </c>
      <c r="G8" s="169" t="s">
        <v>168</v>
      </c>
      <c r="H8" s="169" t="s">
        <v>169</v>
      </c>
      <c r="I8" s="171">
        <v>8</v>
      </c>
      <c r="J8" s="169" t="s">
        <v>170</v>
      </c>
      <c r="K8" s="169" t="s">
        <v>171</v>
      </c>
    </row>
    <row r="9" spans="1:11" ht="15.75">
      <c r="A9" s="172"/>
      <c r="B9" s="213" t="s">
        <v>222</v>
      </c>
      <c r="C9" s="214"/>
      <c r="D9" s="215">
        <f>D10+D15+D20+D24+D26+D37+D39+D41+D43+D45+D51+D54+D58+D48+D60+D64</f>
        <v>51861.3</v>
      </c>
      <c r="E9" s="215">
        <f>E10+E15+E20+E24+E26+E37+E39+E41+E43+E45+E51+E54+E58+E48+E60+E64</f>
        <v>58242.00000000001</v>
      </c>
      <c r="F9" s="215">
        <f>F10+F15+F20+F24+F26+F37+F39+F41+F43+F45+F51+F54+F58+F48+F60+F64</f>
        <v>58969.9</v>
      </c>
      <c r="G9" s="185">
        <f aca="true" t="shared" si="0" ref="G9:G18">F9/E9*100</f>
        <v>101.24978537824936</v>
      </c>
      <c r="H9" s="176">
        <f aca="true" t="shared" si="1" ref="H9:H35">F9-E9</f>
        <v>727.8999999999942</v>
      </c>
      <c r="I9" s="215">
        <f>I10+I15+I20+I24+I26+I37+I39+I41+I43+I45+I51+I54+I58+I48+I60+I64</f>
        <v>46180.270000000004</v>
      </c>
      <c r="J9" s="176">
        <f aca="true" t="shared" si="2" ref="J9:J18">F9/I9*100</f>
        <v>127.69500914568059</v>
      </c>
      <c r="K9" s="185">
        <f aca="true" t="shared" si="3" ref="K9:K24">F9-I9</f>
        <v>12789.629999999997</v>
      </c>
    </row>
    <row r="10" spans="1:11" s="177" customFormat="1" ht="25.5" customHeight="1">
      <c r="A10" s="173">
        <v>1</v>
      </c>
      <c r="B10" s="174" t="s">
        <v>172</v>
      </c>
      <c r="C10" s="175">
        <v>1111</v>
      </c>
      <c r="D10" s="216">
        <f>SUM(D11:D14)</f>
        <v>7411.9</v>
      </c>
      <c r="E10" s="216">
        <f>SUM(E11:E14)</f>
        <v>8619.9</v>
      </c>
      <c r="F10" s="216">
        <f>SUM(F11:F14)</f>
        <v>8998.4</v>
      </c>
      <c r="G10" s="176">
        <f>F10/E10*100</f>
        <v>104.39100221580297</v>
      </c>
      <c r="H10" s="176">
        <f t="shared" si="1"/>
        <v>378.5</v>
      </c>
      <c r="I10" s="216">
        <f>SUM(I11:I14)</f>
        <v>7377.530000000001</v>
      </c>
      <c r="J10" s="176">
        <f t="shared" si="2"/>
        <v>121.9703613540033</v>
      </c>
      <c r="K10" s="216">
        <f>F10-I10</f>
        <v>1620.869999999999</v>
      </c>
    </row>
    <row r="11" spans="1:11" s="181" customFormat="1" ht="18" customHeight="1">
      <c r="A11" s="169">
        <v>2</v>
      </c>
      <c r="B11" s="178" t="s">
        <v>173</v>
      </c>
      <c r="C11" s="179">
        <v>111110</v>
      </c>
      <c r="D11" s="211">
        <v>7244.4</v>
      </c>
      <c r="E11" s="217">
        <v>8370.4</v>
      </c>
      <c r="F11" s="180">
        <v>8750.9</v>
      </c>
      <c r="G11" s="180">
        <f t="shared" si="0"/>
        <v>104.54578036891904</v>
      </c>
      <c r="H11" s="180">
        <f t="shared" si="1"/>
        <v>380.5</v>
      </c>
      <c r="I11" s="180">
        <v>7217.46</v>
      </c>
      <c r="J11" s="180">
        <f t="shared" si="2"/>
        <v>121.24625560792855</v>
      </c>
      <c r="K11" s="180">
        <f t="shared" si="3"/>
        <v>1533.4399999999996</v>
      </c>
    </row>
    <row r="12" spans="1:11" s="181" customFormat="1" ht="27" customHeight="1">
      <c r="A12" s="169">
        <v>3</v>
      </c>
      <c r="B12" s="182" t="s">
        <v>174</v>
      </c>
      <c r="C12" s="179">
        <v>111121</v>
      </c>
      <c r="D12" s="211">
        <v>164</v>
      </c>
      <c r="E12" s="217">
        <v>200</v>
      </c>
      <c r="F12" s="180">
        <v>197.8</v>
      </c>
      <c r="G12" s="180">
        <f>F12/E12*100</f>
        <v>98.9</v>
      </c>
      <c r="H12" s="180">
        <f t="shared" si="1"/>
        <v>-2.1999999999999886</v>
      </c>
      <c r="I12" s="180">
        <v>155.72</v>
      </c>
      <c r="J12" s="180">
        <f t="shared" si="2"/>
        <v>127.02286154636528</v>
      </c>
      <c r="K12" s="180">
        <f t="shared" si="3"/>
        <v>42.08000000000001</v>
      </c>
    </row>
    <row r="13" spans="1:11" s="181" customFormat="1" ht="30" customHeight="1">
      <c r="A13" s="173">
        <v>4</v>
      </c>
      <c r="B13" s="182" t="s">
        <v>234</v>
      </c>
      <c r="C13" s="179">
        <v>111124</v>
      </c>
      <c r="D13" s="211"/>
      <c r="E13" s="217">
        <v>40</v>
      </c>
      <c r="F13" s="180">
        <v>37.5</v>
      </c>
      <c r="G13" s="180">
        <f>F13/E13*100</f>
        <v>93.75</v>
      </c>
      <c r="H13" s="180">
        <f t="shared" si="1"/>
        <v>-2.5</v>
      </c>
      <c r="I13" s="180"/>
      <c r="J13" s="180"/>
      <c r="K13" s="180">
        <f>F13-I13</f>
        <v>37.5</v>
      </c>
    </row>
    <row r="14" spans="1:11" s="181" customFormat="1" ht="29.25" customHeight="1">
      <c r="A14" s="169">
        <v>5</v>
      </c>
      <c r="B14" s="183" t="s">
        <v>175</v>
      </c>
      <c r="C14" s="179">
        <v>111130</v>
      </c>
      <c r="D14" s="211">
        <v>3.5</v>
      </c>
      <c r="E14" s="217">
        <v>9.5</v>
      </c>
      <c r="F14" s="180">
        <v>12.2</v>
      </c>
      <c r="G14" s="180">
        <f t="shared" si="0"/>
        <v>128.42105263157896</v>
      </c>
      <c r="H14" s="180">
        <f t="shared" si="1"/>
        <v>2.6999999999999993</v>
      </c>
      <c r="I14" s="180">
        <v>4.35</v>
      </c>
      <c r="J14" s="180">
        <f t="shared" si="2"/>
        <v>280.45977011494256</v>
      </c>
      <c r="K14" s="180">
        <f t="shared" si="3"/>
        <v>7.85</v>
      </c>
    </row>
    <row r="15" spans="1:11" s="181" customFormat="1" ht="21" customHeight="1">
      <c r="A15" s="169">
        <v>6</v>
      </c>
      <c r="B15" s="184" t="s">
        <v>176</v>
      </c>
      <c r="C15" s="175">
        <v>1131</v>
      </c>
      <c r="D15" s="216">
        <f>SUM(D16:D19)</f>
        <v>54.8</v>
      </c>
      <c r="E15" s="216">
        <f>SUM(E16:E19)</f>
        <v>72.1</v>
      </c>
      <c r="F15" s="216">
        <f>SUM(F16:F19)</f>
        <v>74.89999999999999</v>
      </c>
      <c r="G15" s="185">
        <f t="shared" si="0"/>
        <v>103.88349514563106</v>
      </c>
      <c r="H15" s="216">
        <f>SUM(H16:H19)</f>
        <v>2.499999999999997</v>
      </c>
      <c r="I15" s="216">
        <f>SUM(I16:I19)</f>
        <v>77.24</v>
      </c>
      <c r="J15" s="185">
        <f t="shared" si="2"/>
        <v>96.97048161574313</v>
      </c>
      <c r="K15" s="216">
        <f>SUM(K16:K19)</f>
        <v>-2.6400000000000015</v>
      </c>
    </row>
    <row r="16" spans="1:11" s="181" customFormat="1" ht="29.25" customHeight="1">
      <c r="A16" s="173">
        <v>7</v>
      </c>
      <c r="B16" s="186" t="s">
        <v>177</v>
      </c>
      <c r="C16" s="187">
        <v>113110</v>
      </c>
      <c r="D16" s="211">
        <v>7.7</v>
      </c>
      <c r="E16" s="217">
        <v>5</v>
      </c>
      <c r="F16" s="180">
        <v>4.8</v>
      </c>
      <c r="G16" s="180">
        <f t="shared" si="0"/>
        <v>96</v>
      </c>
      <c r="H16" s="180">
        <f t="shared" si="1"/>
        <v>-0.20000000000000018</v>
      </c>
      <c r="I16" s="180">
        <v>6.2</v>
      </c>
      <c r="J16" s="180">
        <f t="shared" si="2"/>
        <v>77.41935483870968</v>
      </c>
      <c r="K16" s="180">
        <f t="shared" si="3"/>
        <v>-1.4000000000000004</v>
      </c>
    </row>
    <row r="17" spans="1:11" s="181" customFormat="1" ht="29.25" customHeight="1">
      <c r="A17" s="169">
        <v>8</v>
      </c>
      <c r="B17" s="188" t="s">
        <v>178</v>
      </c>
      <c r="C17" s="189" t="s">
        <v>179</v>
      </c>
      <c r="D17" s="211">
        <v>3.6</v>
      </c>
      <c r="E17" s="217">
        <v>2.6</v>
      </c>
      <c r="F17" s="180">
        <v>3.5</v>
      </c>
      <c r="G17" s="180">
        <f t="shared" si="0"/>
        <v>134.6153846153846</v>
      </c>
      <c r="H17" s="180">
        <f t="shared" si="1"/>
        <v>0.8999999999999999</v>
      </c>
      <c r="I17" s="180">
        <v>1.71</v>
      </c>
      <c r="J17" s="180">
        <f t="shared" si="2"/>
        <v>204.6783625730994</v>
      </c>
      <c r="K17" s="180">
        <f t="shared" si="3"/>
        <v>1.79</v>
      </c>
    </row>
    <row r="18" spans="1:11" s="181" customFormat="1" ht="29.25" customHeight="1">
      <c r="A18" s="169">
        <v>9</v>
      </c>
      <c r="B18" s="188" t="s">
        <v>180</v>
      </c>
      <c r="C18" s="187">
        <v>113130</v>
      </c>
      <c r="D18" s="211">
        <v>43.5</v>
      </c>
      <c r="E18" s="217">
        <v>64.5</v>
      </c>
      <c r="F18" s="180">
        <v>66.3</v>
      </c>
      <c r="G18" s="180">
        <f t="shared" si="0"/>
        <v>102.7906976744186</v>
      </c>
      <c r="H18" s="180">
        <f t="shared" si="1"/>
        <v>1.7999999999999972</v>
      </c>
      <c r="I18" s="180">
        <v>69.33</v>
      </c>
      <c r="J18" s="180">
        <f t="shared" si="2"/>
        <v>95.62959757680657</v>
      </c>
      <c r="K18" s="180">
        <f t="shared" si="3"/>
        <v>-3.030000000000001</v>
      </c>
    </row>
    <row r="19" spans="1:11" s="181" customFormat="1" ht="15" customHeight="1">
      <c r="A19" s="173">
        <v>10</v>
      </c>
      <c r="B19" s="188" t="s">
        <v>181</v>
      </c>
      <c r="C19" s="187">
        <v>113150</v>
      </c>
      <c r="D19" s="217"/>
      <c r="E19" s="217"/>
      <c r="F19" s="180">
        <v>0.3</v>
      </c>
      <c r="G19" s="185"/>
      <c r="H19" s="180"/>
      <c r="I19" s="180"/>
      <c r="J19" s="180"/>
      <c r="K19" s="180"/>
    </row>
    <row r="20" spans="1:11" s="181" customFormat="1" ht="29.25" customHeight="1">
      <c r="A20" s="169">
        <v>11</v>
      </c>
      <c r="B20" s="184" t="s">
        <v>182</v>
      </c>
      <c r="C20" s="190" t="s">
        <v>183</v>
      </c>
      <c r="D20" s="200">
        <f>SUM(D21:D23)</f>
        <v>1379.9</v>
      </c>
      <c r="E20" s="200">
        <f>SUM(E21:E23)</f>
        <v>2368.9</v>
      </c>
      <c r="F20" s="200">
        <f>SUM(F21:F23)</f>
        <v>2514.3</v>
      </c>
      <c r="G20" s="185">
        <f>F20/E20*100</f>
        <v>106.13786989742076</v>
      </c>
      <c r="H20" s="200">
        <f>SUM(H21:H23)</f>
        <v>145.40000000000012</v>
      </c>
      <c r="I20" s="185">
        <f>I21+I22+I23</f>
        <v>1344.04</v>
      </c>
      <c r="J20" s="185">
        <f aca="true" t="shared" si="4" ref="J20:J25">F20/I20*100</f>
        <v>187.0703252879379</v>
      </c>
      <c r="K20" s="200">
        <f>SUM(K21:K23)</f>
        <v>1170.2600000000002</v>
      </c>
    </row>
    <row r="21" spans="1:11" s="181" customFormat="1" ht="27.75" customHeight="1">
      <c r="A21" s="169">
        <v>12</v>
      </c>
      <c r="B21" s="188" t="s">
        <v>184</v>
      </c>
      <c r="C21" s="187">
        <v>113210</v>
      </c>
      <c r="D21" s="211">
        <v>89.9</v>
      </c>
      <c r="E21" s="217">
        <v>161.9</v>
      </c>
      <c r="F21" s="180">
        <v>161.2</v>
      </c>
      <c r="G21" s="180">
        <f>F21/E21*100</f>
        <v>99.56763434218652</v>
      </c>
      <c r="H21" s="180">
        <f t="shared" si="1"/>
        <v>-0.700000000000017</v>
      </c>
      <c r="I21" s="180">
        <v>107.29</v>
      </c>
      <c r="J21" s="180">
        <f t="shared" si="4"/>
        <v>150.2469941280641</v>
      </c>
      <c r="K21" s="180">
        <f t="shared" si="3"/>
        <v>53.90999999999998</v>
      </c>
    </row>
    <row r="22" spans="1:11" s="181" customFormat="1" ht="53.25" customHeight="1">
      <c r="A22" s="173">
        <v>13</v>
      </c>
      <c r="B22" s="188" t="s">
        <v>185</v>
      </c>
      <c r="C22" s="187">
        <v>113230</v>
      </c>
      <c r="D22" s="211">
        <v>490</v>
      </c>
      <c r="E22" s="217">
        <v>1183</v>
      </c>
      <c r="F22" s="180">
        <v>1214.9</v>
      </c>
      <c r="G22" s="180">
        <f>F22/E22*100</f>
        <v>102.69653423499578</v>
      </c>
      <c r="H22" s="180">
        <f t="shared" si="1"/>
        <v>31.90000000000009</v>
      </c>
      <c r="I22" s="180">
        <v>484.84</v>
      </c>
      <c r="J22" s="180">
        <f t="shared" si="4"/>
        <v>250.57751010642687</v>
      </c>
      <c r="K22" s="180">
        <f t="shared" si="3"/>
        <v>730.0600000000002</v>
      </c>
    </row>
    <row r="23" spans="1:11" s="177" customFormat="1" ht="43.5" customHeight="1">
      <c r="A23" s="169">
        <v>14</v>
      </c>
      <c r="B23" s="186" t="s">
        <v>186</v>
      </c>
      <c r="C23" s="187">
        <v>113240</v>
      </c>
      <c r="D23" s="211">
        <v>800</v>
      </c>
      <c r="E23" s="201">
        <v>1024</v>
      </c>
      <c r="F23" s="191">
        <v>1138.2</v>
      </c>
      <c r="G23" s="191">
        <f>F23/E23*100</f>
        <v>111.15234375</v>
      </c>
      <c r="H23" s="191">
        <f t="shared" si="1"/>
        <v>114.20000000000005</v>
      </c>
      <c r="I23" s="191">
        <v>751.91</v>
      </c>
      <c r="J23" s="191">
        <f t="shared" si="4"/>
        <v>151.37449960766583</v>
      </c>
      <c r="K23" s="191">
        <f t="shared" si="3"/>
        <v>386.2900000000001</v>
      </c>
    </row>
    <row r="24" spans="1:11" s="195" customFormat="1" ht="30" customHeight="1">
      <c r="A24" s="169">
        <v>15</v>
      </c>
      <c r="B24" s="192" t="s">
        <v>187</v>
      </c>
      <c r="C24" s="193">
        <v>1133</v>
      </c>
      <c r="D24" s="212">
        <v>3</v>
      </c>
      <c r="E24" s="199">
        <f>E25</f>
        <v>19</v>
      </c>
      <c r="F24" s="176">
        <f>F25</f>
        <v>19.2</v>
      </c>
      <c r="G24" s="194"/>
      <c r="H24" s="176">
        <f t="shared" si="1"/>
        <v>0.1999999999999993</v>
      </c>
      <c r="I24" s="176">
        <f>I25</f>
        <v>7.28</v>
      </c>
      <c r="J24" s="176">
        <f t="shared" si="4"/>
        <v>263.7362637362637</v>
      </c>
      <c r="K24" s="176">
        <f t="shared" si="3"/>
        <v>11.919999999999998</v>
      </c>
    </row>
    <row r="25" spans="1:11" s="177" customFormat="1" ht="15" customHeight="1">
      <c r="A25" s="173">
        <v>16</v>
      </c>
      <c r="B25" s="186" t="s">
        <v>188</v>
      </c>
      <c r="C25" s="187">
        <v>113313</v>
      </c>
      <c r="D25" s="211">
        <v>3</v>
      </c>
      <c r="E25" s="201">
        <v>19</v>
      </c>
      <c r="F25" s="191">
        <v>19.2</v>
      </c>
      <c r="G25" s="196"/>
      <c r="H25" s="191">
        <f t="shared" si="1"/>
        <v>0.1999999999999993</v>
      </c>
      <c r="I25" s="191">
        <v>7.28</v>
      </c>
      <c r="J25" s="191">
        <f t="shared" si="4"/>
        <v>263.7362637362637</v>
      </c>
      <c r="K25" s="176">
        <f>F24-I24</f>
        <v>11.919999999999998</v>
      </c>
    </row>
    <row r="26" spans="1:11" s="177" customFormat="1" ht="29.25" customHeight="1">
      <c r="A26" s="169">
        <v>17</v>
      </c>
      <c r="B26" s="197" t="s">
        <v>189</v>
      </c>
      <c r="C26" s="198">
        <v>1144</v>
      </c>
      <c r="D26" s="200">
        <f>SUM(D27:D36)</f>
        <v>8288.8</v>
      </c>
      <c r="E26" s="200">
        <f>SUM(E27:E36)</f>
        <v>8312.5</v>
      </c>
      <c r="F26" s="200">
        <f>SUM(F27:F36)</f>
        <v>8279</v>
      </c>
      <c r="G26" s="199">
        <f>F26/E26*100</f>
        <v>99.596992481203</v>
      </c>
      <c r="H26" s="176">
        <f t="shared" si="1"/>
        <v>-33.5</v>
      </c>
      <c r="I26" s="200">
        <f>SUM(I27:I36)</f>
        <v>8488.129</v>
      </c>
      <c r="J26" s="200">
        <f>SUM(J27:J36)</f>
        <v>787.0806321101517</v>
      </c>
      <c r="K26" s="200">
        <f>SUM(K27:K36)</f>
        <v>-209.129</v>
      </c>
    </row>
    <row r="27" spans="1:11" s="177" customFormat="1" ht="17.25" customHeight="1">
      <c r="A27" s="169">
        <v>18</v>
      </c>
      <c r="B27" s="186" t="s">
        <v>190</v>
      </c>
      <c r="C27" s="187">
        <v>114411</v>
      </c>
      <c r="D27" s="87">
        <v>1100</v>
      </c>
      <c r="E27" s="191">
        <v>925</v>
      </c>
      <c r="F27" s="201">
        <v>959.3</v>
      </c>
      <c r="G27" s="201">
        <f aca="true" t="shared" si="5" ref="G27:G35">F27/E27*100</f>
        <v>103.7081081081081</v>
      </c>
      <c r="H27" s="191">
        <f t="shared" si="1"/>
        <v>34.299999999999955</v>
      </c>
      <c r="I27" s="201">
        <v>917.18</v>
      </c>
      <c r="J27" s="180">
        <f>F27/I27*100</f>
        <v>104.59233738197517</v>
      </c>
      <c r="K27" s="191">
        <f aca="true" t="shared" si="6" ref="K27:K61">F27-I27</f>
        <v>42.120000000000005</v>
      </c>
    </row>
    <row r="28" spans="1:11" s="202" customFormat="1" ht="16.5" customHeight="1">
      <c r="A28" s="173">
        <v>19</v>
      </c>
      <c r="B28" s="188" t="s">
        <v>191</v>
      </c>
      <c r="C28" s="187">
        <v>114412</v>
      </c>
      <c r="D28" s="87">
        <v>935</v>
      </c>
      <c r="E28" s="191">
        <v>1193</v>
      </c>
      <c r="F28" s="201">
        <v>1076.4</v>
      </c>
      <c r="G28" s="201">
        <f t="shared" si="5"/>
        <v>90.22632020117352</v>
      </c>
      <c r="H28" s="191">
        <f t="shared" si="1"/>
        <v>-116.59999999999991</v>
      </c>
      <c r="I28" s="201">
        <v>986.85</v>
      </c>
      <c r="J28" s="180">
        <f>F28/I28*100</f>
        <v>109.07432740538077</v>
      </c>
      <c r="K28" s="191">
        <f t="shared" si="6"/>
        <v>89.55000000000007</v>
      </c>
    </row>
    <row r="29" spans="1:11" s="177" customFormat="1" ht="42.75" customHeight="1">
      <c r="A29" s="169">
        <v>20</v>
      </c>
      <c r="B29" s="186" t="s">
        <v>192</v>
      </c>
      <c r="C29" s="187">
        <v>114413</v>
      </c>
      <c r="D29" s="87">
        <v>500</v>
      </c>
      <c r="E29" s="191">
        <v>410</v>
      </c>
      <c r="F29" s="201">
        <v>444.6</v>
      </c>
      <c r="G29" s="201">
        <f t="shared" si="5"/>
        <v>108.43902439024392</v>
      </c>
      <c r="H29" s="191">
        <f t="shared" si="1"/>
        <v>34.60000000000002</v>
      </c>
      <c r="I29" s="201">
        <v>623.98</v>
      </c>
      <c r="J29" s="180">
        <f aca="true" t="shared" si="7" ref="J29:J34">F29/I29*100</f>
        <v>71.25228372704254</v>
      </c>
      <c r="K29" s="191">
        <f t="shared" si="6"/>
        <v>-179.38</v>
      </c>
    </row>
    <row r="30" spans="1:11" s="177" customFormat="1" ht="16.5" customHeight="1">
      <c r="A30" s="169">
        <v>21</v>
      </c>
      <c r="B30" s="186" t="s">
        <v>193</v>
      </c>
      <c r="C30" s="187">
        <v>114414</v>
      </c>
      <c r="D30" s="217"/>
      <c r="E30" s="191"/>
      <c r="F30" s="201">
        <v>0.2</v>
      </c>
      <c r="G30" s="199"/>
      <c r="H30" s="191">
        <f t="shared" si="1"/>
        <v>0.2</v>
      </c>
      <c r="I30" s="201">
        <v>0.539</v>
      </c>
      <c r="J30" s="180">
        <f t="shared" si="7"/>
        <v>37.105751391465674</v>
      </c>
      <c r="K30" s="191">
        <f t="shared" si="6"/>
        <v>-0.339</v>
      </c>
    </row>
    <row r="31" spans="1:11" s="177" customFormat="1" ht="17.25" customHeight="1">
      <c r="A31" s="173">
        <v>22</v>
      </c>
      <c r="B31" s="188" t="s">
        <v>194</v>
      </c>
      <c r="C31" s="187">
        <v>114415</v>
      </c>
      <c r="D31" s="87">
        <v>200</v>
      </c>
      <c r="E31" s="191">
        <v>87</v>
      </c>
      <c r="F31" s="201">
        <v>94</v>
      </c>
      <c r="G31" s="201">
        <f t="shared" si="5"/>
        <v>108.04597701149426</v>
      </c>
      <c r="H31" s="191">
        <f t="shared" si="1"/>
        <v>7</v>
      </c>
      <c r="I31" s="201">
        <v>242.92</v>
      </c>
      <c r="J31" s="180">
        <f t="shared" si="7"/>
        <v>38.695866952082994</v>
      </c>
      <c r="K31" s="191">
        <f t="shared" si="6"/>
        <v>-148.92</v>
      </c>
    </row>
    <row r="32" spans="1:11" s="177" customFormat="1" ht="18" customHeight="1">
      <c r="A32" s="169">
        <v>23</v>
      </c>
      <c r="B32" s="186" t="s">
        <v>195</v>
      </c>
      <c r="C32" s="187">
        <v>114416</v>
      </c>
      <c r="D32" s="87">
        <v>113.7</v>
      </c>
      <c r="E32" s="191">
        <v>99.4</v>
      </c>
      <c r="F32" s="201">
        <v>115.4</v>
      </c>
      <c r="G32" s="201">
        <f t="shared" si="5"/>
        <v>116.09657947686117</v>
      </c>
      <c r="H32" s="191">
        <f t="shared" si="1"/>
        <v>16</v>
      </c>
      <c r="I32" s="201">
        <v>97.13</v>
      </c>
      <c r="J32" s="180">
        <f t="shared" si="7"/>
        <v>118.80984247915167</v>
      </c>
      <c r="K32" s="191">
        <f t="shared" si="6"/>
        <v>18.27000000000001</v>
      </c>
    </row>
    <row r="33" spans="1:11" s="177" customFormat="1" ht="26.25" customHeight="1">
      <c r="A33" s="169">
        <v>24</v>
      </c>
      <c r="B33" s="186" t="s">
        <v>196</v>
      </c>
      <c r="C33" s="187">
        <v>114418</v>
      </c>
      <c r="D33" s="87">
        <v>5025.1</v>
      </c>
      <c r="E33" s="191">
        <v>5113.1</v>
      </c>
      <c r="F33" s="201">
        <v>4980.5</v>
      </c>
      <c r="G33" s="201">
        <f t="shared" si="5"/>
        <v>97.40666132092076</v>
      </c>
      <c r="H33" s="191">
        <f t="shared" si="1"/>
        <v>-132.60000000000036</v>
      </c>
      <c r="I33" s="201">
        <v>5010.88</v>
      </c>
      <c r="J33" s="180">
        <f t="shared" si="7"/>
        <v>99.39371926687528</v>
      </c>
      <c r="K33" s="191">
        <f t="shared" si="6"/>
        <v>-30.38000000000011</v>
      </c>
    </row>
    <row r="34" spans="1:11" s="177" customFormat="1" ht="17.25" customHeight="1">
      <c r="A34" s="173">
        <v>25</v>
      </c>
      <c r="B34" s="186" t="s">
        <v>197</v>
      </c>
      <c r="C34" s="187">
        <v>114421</v>
      </c>
      <c r="D34" s="87">
        <v>135</v>
      </c>
      <c r="E34" s="191">
        <v>105</v>
      </c>
      <c r="F34" s="201">
        <v>163.3</v>
      </c>
      <c r="G34" s="201">
        <f t="shared" si="5"/>
        <v>155.52380952380952</v>
      </c>
      <c r="H34" s="191">
        <f t="shared" si="1"/>
        <v>58.30000000000001</v>
      </c>
      <c r="I34" s="201">
        <v>188.91</v>
      </c>
      <c r="J34" s="180">
        <f t="shared" si="7"/>
        <v>86.44327986872055</v>
      </c>
      <c r="K34" s="191">
        <f t="shared" si="6"/>
        <v>-25.609999999999985</v>
      </c>
    </row>
    <row r="35" spans="1:11" s="177" customFormat="1" ht="17.25" customHeight="1">
      <c r="A35" s="169">
        <v>26</v>
      </c>
      <c r="B35" s="186" t="s">
        <v>198</v>
      </c>
      <c r="C35" s="187">
        <v>114423</v>
      </c>
      <c r="D35" s="87">
        <v>280</v>
      </c>
      <c r="E35" s="191">
        <v>380</v>
      </c>
      <c r="F35" s="201">
        <v>445.3</v>
      </c>
      <c r="G35" s="201">
        <f t="shared" si="5"/>
        <v>117.18421052631581</v>
      </c>
      <c r="H35" s="191">
        <f t="shared" si="1"/>
        <v>65.30000000000001</v>
      </c>
      <c r="I35" s="201">
        <v>365.86</v>
      </c>
      <c r="J35" s="191">
        <f>F35/I35*100</f>
        <v>121.71322363745696</v>
      </c>
      <c r="K35" s="191">
        <f t="shared" si="6"/>
        <v>79.44</v>
      </c>
    </row>
    <row r="36" spans="1:11" s="177" customFormat="1" ht="15.75" customHeight="1">
      <c r="A36" s="169">
        <v>27</v>
      </c>
      <c r="B36" s="186" t="s">
        <v>199</v>
      </c>
      <c r="C36" s="187">
        <v>114426</v>
      </c>
      <c r="D36" s="217"/>
      <c r="E36" s="191"/>
      <c r="F36" s="191"/>
      <c r="G36" s="194"/>
      <c r="H36" s="191"/>
      <c r="I36" s="191">
        <v>53.88</v>
      </c>
      <c r="J36" s="191">
        <f>F36/I36*100</f>
        <v>0</v>
      </c>
      <c r="K36" s="191">
        <f t="shared" si="6"/>
        <v>-53.88</v>
      </c>
    </row>
    <row r="37" spans="1:11" s="177" customFormat="1" ht="45.75" customHeight="1">
      <c r="A37" s="173">
        <v>28</v>
      </c>
      <c r="B37" s="203" t="s">
        <v>200</v>
      </c>
      <c r="C37" s="198">
        <v>1145</v>
      </c>
      <c r="D37" s="218">
        <f>SUM(D38)</f>
        <v>850</v>
      </c>
      <c r="E37" s="218">
        <f>SUM(E38)</f>
        <v>1350</v>
      </c>
      <c r="F37" s="176">
        <f>F38</f>
        <v>1593.3</v>
      </c>
      <c r="G37" s="199">
        <f>F37/E37*100</f>
        <v>118.02222222222223</v>
      </c>
      <c r="H37" s="176">
        <f aca="true" t="shared" si="8" ref="H37:H65">F37-E37</f>
        <v>243.29999999999995</v>
      </c>
      <c r="I37" s="176">
        <f>I38</f>
        <v>833.42</v>
      </c>
      <c r="J37" s="176">
        <f>J38</f>
        <v>191.17611768376088</v>
      </c>
      <c r="K37" s="176">
        <f t="shared" si="6"/>
        <v>759.88</v>
      </c>
    </row>
    <row r="38" spans="1:11" s="177" customFormat="1" ht="17.25" customHeight="1">
      <c r="A38" s="169">
        <v>29</v>
      </c>
      <c r="B38" s="186" t="s">
        <v>201</v>
      </c>
      <c r="C38" s="187">
        <v>114522</v>
      </c>
      <c r="D38" s="87">
        <v>850</v>
      </c>
      <c r="E38" s="191">
        <v>1350</v>
      </c>
      <c r="F38" s="191">
        <v>1593.3</v>
      </c>
      <c r="G38" s="201">
        <f>F38/E38*100</f>
        <v>118.02222222222223</v>
      </c>
      <c r="H38" s="191">
        <f t="shared" si="8"/>
        <v>243.29999999999995</v>
      </c>
      <c r="I38" s="191">
        <v>833.42</v>
      </c>
      <c r="J38" s="191">
        <f>F38/I38*100</f>
        <v>191.17611768376088</v>
      </c>
      <c r="K38" s="191">
        <f t="shared" si="6"/>
        <v>759.88</v>
      </c>
    </row>
    <row r="39" spans="1:11" s="177" customFormat="1" ht="28.5" customHeight="1">
      <c r="A39" s="169">
        <v>30</v>
      </c>
      <c r="B39" s="204" t="s">
        <v>202</v>
      </c>
      <c r="C39" s="198">
        <v>1312</v>
      </c>
      <c r="D39" s="176">
        <f>SUM(D40)</f>
        <v>1447.3</v>
      </c>
      <c r="E39" s="191"/>
      <c r="F39" s="191"/>
      <c r="G39" s="201"/>
      <c r="H39" s="191"/>
      <c r="I39" s="191"/>
      <c r="J39" s="191"/>
      <c r="K39" s="191"/>
    </row>
    <row r="40" spans="1:11" s="177" customFormat="1" ht="39" customHeight="1">
      <c r="A40" s="173">
        <v>31</v>
      </c>
      <c r="B40" s="186" t="s">
        <v>203</v>
      </c>
      <c r="C40" s="187">
        <v>131223</v>
      </c>
      <c r="D40" s="108">
        <v>1447.3</v>
      </c>
      <c r="E40" s="191"/>
      <c r="F40" s="191"/>
      <c r="G40" s="201"/>
      <c r="H40" s="191"/>
      <c r="I40" s="191"/>
      <c r="J40" s="191"/>
      <c r="K40" s="191"/>
    </row>
    <row r="41" spans="1:11" s="177" customFormat="1" ht="26.25" customHeight="1">
      <c r="A41" s="169">
        <v>32</v>
      </c>
      <c r="B41" s="192" t="s">
        <v>204</v>
      </c>
      <c r="C41" s="193">
        <v>1412</v>
      </c>
      <c r="D41" s="176">
        <f>D42</f>
        <v>54</v>
      </c>
      <c r="E41" s="176">
        <f>E42</f>
        <v>19</v>
      </c>
      <c r="F41" s="176">
        <f>F42</f>
        <v>11.3</v>
      </c>
      <c r="G41" s="199">
        <f>F41/E41*100</f>
        <v>59.47368421052632</v>
      </c>
      <c r="H41" s="176">
        <f t="shared" si="8"/>
        <v>-7.699999999999999</v>
      </c>
      <c r="I41" s="176">
        <f>I42</f>
        <v>36.24</v>
      </c>
      <c r="J41" s="176">
        <f>J42</f>
        <v>31.18101545253863</v>
      </c>
      <c r="K41" s="176">
        <f t="shared" si="6"/>
        <v>-24.94</v>
      </c>
    </row>
    <row r="42" spans="1:11" s="177" customFormat="1" ht="26.25" customHeight="1">
      <c r="A42" s="169">
        <v>33</v>
      </c>
      <c r="B42" s="188" t="s">
        <v>205</v>
      </c>
      <c r="C42" s="187">
        <v>141233</v>
      </c>
      <c r="D42" s="86">
        <v>54</v>
      </c>
      <c r="E42" s="191">
        <v>19</v>
      </c>
      <c r="F42" s="191">
        <v>11.3</v>
      </c>
      <c r="G42" s="201">
        <f>F42/E42*100</f>
        <v>59.47368421052632</v>
      </c>
      <c r="H42" s="191">
        <f t="shared" si="8"/>
        <v>-7.699999999999999</v>
      </c>
      <c r="I42" s="191">
        <v>36.24</v>
      </c>
      <c r="J42" s="191">
        <f>F42/I42*100</f>
        <v>31.18101545253863</v>
      </c>
      <c r="K42" s="191">
        <f t="shared" si="6"/>
        <v>-24.94</v>
      </c>
    </row>
    <row r="43" spans="1:11" s="177" customFormat="1" ht="24" customHeight="1">
      <c r="A43" s="173">
        <v>34</v>
      </c>
      <c r="B43" s="197" t="s">
        <v>206</v>
      </c>
      <c r="C43" s="198">
        <v>1415</v>
      </c>
      <c r="D43" s="200">
        <f>SUM(D44)</f>
        <v>344.8</v>
      </c>
      <c r="E43" s="200">
        <f>SUM(E44)</f>
        <v>489.8</v>
      </c>
      <c r="F43" s="200">
        <f>SUM(F44)</f>
        <v>438.4</v>
      </c>
      <c r="G43" s="199">
        <f>G44</f>
        <v>89.50592078399346</v>
      </c>
      <c r="H43" s="200">
        <f>SUM(H44)</f>
        <v>-51.400000000000034</v>
      </c>
      <c r="I43" s="200">
        <f>SUM(I44)</f>
        <v>1041.82</v>
      </c>
      <c r="J43" s="176">
        <f>J44</f>
        <v>42.080205793707165</v>
      </c>
      <c r="K43" s="200">
        <f>SUM(K44)</f>
        <v>-603.42</v>
      </c>
    </row>
    <row r="44" spans="1:11" s="177" customFormat="1" ht="25.5" customHeight="1">
      <c r="A44" s="169">
        <v>35</v>
      </c>
      <c r="B44" s="205" t="s">
        <v>207</v>
      </c>
      <c r="C44" s="187">
        <v>141533</v>
      </c>
      <c r="D44" s="211">
        <v>344.8</v>
      </c>
      <c r="E44" s="201">
        <v>489.8</v>
      </c>
      <c r="F44" s="191">
        <v>438.4</v>
      </c>
      <c r="G44" s="201">
        <f>F44/E44*100</f>
        <v>89.50592078399346</v>
      </c>
      <c r="H44" s="191">
        <f t="shared" si="8"/>
        <v>-51.400000000000034</v>
      </c>
      <c r="I44" s="191">
        <v>1041.82</v>
      </c>
      <c r="J44" s="191">
        <f>F44/I44*100</f>
        <v>42.080205793707165</v>
      </c>
      <c r="K44" s="191">
        <f t="shared" si="6"/>
        <v>-603.42</v>
      </c>
    </row>
    <row r="45" spans="1:11" s="177" customFormat="1" ht="24" customHeight="1">
      <c r="A45" s="169">
        <v>36</v>
      </c>
      <c r="B45" s="206" t="s">
        <v>208</v>
      </c>
      <c r="C45" s="198">
        <v>1422</v>
      </c>
      <c r="D45" s="219">
        <f>SUM(D46)</f>
        <v>13</v>
      </c>
      <c r="E45" s="219">
        <f>SUM(E46)</f>
        <v>9</v>
      </c>
      <c r="F45" s="219">
        <f>SUM(F46:F47)</f>
        <v>9.3</v>
      </c>
      <c r="G45" s="199">
        <f>F45/E45*100</f>
        <v>103.33333333333334</v>
      </c>
      <c r="H45" s="176">
        <f t="shared" si="8"/>
        <v>0.3000000000000007</v>
      </c>
      <c r="I45" s="219">
        <f>SUM(I46)</f>
        <v>13.15</v>
      </c>
      <c r="J45" s="176">
        <f>F45/I45*100</f>
        <v>70.72243346007605</v>
      </c>
      <c r="K45" s="176">
        <f t="shared" si="6"/>
        <v>-3.8499999999999996</v>
      </c>
    </row>
    <row r="46" spans="1:11" s="177" customFormat="1" ht="42.75" customHeight="1">
      <c r="A46" s="173">
        <v>37</v>
      </c>
      <c r="B46" s="182" t="s">
        <v>209</v>
      </c>
      <c r="C46" s="187">
        <v>142215</v>
      </c>
      <c r="D46" s="201">
        <v>13</v>
      </c>
      <c r="E46" s="201">
        <v>9</v>
      </c>
      <c r="F46" s="191">
        <v>8.8</v>
      </c>
      <c r="G46" s="201">
        <f>F46/E46*100</f>
        <v>97.77777777777779</v>
      </c>
      <c r="H46" s="191">
        <f t="shared" si="8"/>
        <v>-0.1999999999999993</v>
      </c>
      <c r="I46" s="191">
        <v>13.15</v>
      </c>
      <c r="J46" s="191">
        <f>F46/I46*100</f>
        <v>66.92015209125476</v>
      </c>
      <c r="K46" s="191">
        <f t="shared" si="6"/>
        <v>-4.35</v>
      </c>
    </row>
    <row r="47" spans="1:11" s="177" customFormat="1" ht="26.25" customHeight="1">
      <c r="A47" s="169">
        <v>38</v>
      </c>
      <c r="B47" s="182" t="s">
        <v>235</v>
      </c>
      <c r="C47" s="187">
        <v>142233</v>
      </c>
      <c r="D47" s="201"/>
      <c r="E47" s="201"/>
      <c r="F47" s="191">
        <v>0.5</v>
      </c>
      <c r="G47" s="201"/>
      <c r="H47" s="191"/>
      <c r="I47" s="191"/>
      <c r="J47" s="191"/>
      <c r="K47" s="191"/>
    </row>
    <row r="48" spans="1:11" s="177" customFormat="1" ht="33.75" customHeight="1">
      <c r="A48" s="169">
        <v>39</v>
      </c>
      <c r="B48" s="206" t="s">
        <v>215</v>
      </c>
      <c r="C48" s="198">
        <v>1423</v>
      </c>
      <c r="D48" s="200">
        <f>SUM(D49:D50)</f>
        <v>2891.1</v>
      </c>
      <c r="E48" s="200">
        <f>SUM(E49:E50)</f>
        <v>2386.2</v>
      </c>
      <c r="F48" s="200">
        <f>SUM(F49:F50)</f>
        <v>2441.1</v>
      </c>
      <c r="G48" s="199">
        <f>F48/E48*100</f>
        <v>102.30072919285895</v>
      </c>
      <c r="H48" s="176">
        <f>F48-E48</f>
        <v>54.90000000000009</v>
      </c>
      <c r="I48" s="200">
        <f>SUM(I49:I50)</f>
        <v>2296.14</v>
      </c>
      <c r="J48" s="176">
        <f>F48/I48*100</f>
        <v>106.31320389871696</v>
      </c>
      <c r="K48" s="200">
        <f>SUM(K49:K50)</f>
        <v>144.95999999999992</v>
      </c>
    </row>
    <row r="49" spans="1:11" s="177" customFormat="1" ht="17.25" customHeight="1">
      <c r="A49" s="173">
        <v>40</v>
      </c>
      <c r="B49" s="182" t="s">
        <v>216</v>
      </c>
      <c r="C49" s="187">
        <v>142310</v>
      </c>
      <c r="D49" s="87">
        <v>2811.1</v>
      </c>
      <c r="E49" s="201">
        <v>2306.2</v>
      </c>
      <c r="F49" s="201">
        <v>2376.5</v>
      </c>
      <c r="G49" s="201">
        <f>F49/E49*100</f>
        <v>103.04830457028879</v>
      </c>
      <c r="H49" s="191">
        <f>F49-E49</f>
        <v>70.30000000000018</v>
      </c>
      <c r="I49" s="201">
        <v>2201.44</v>
      </c>
      <c r="J49" s="191">
        <f>F49/I49*100</f>
        <v>107.95206773748092</v>
      </c>
      <c r="K49" s="191">
        <f>F49-I49</f>
        <v>175.05999999999995</v>
      </c>
    </row>
    <row r="50" spans="1:11" s="177" customFormat="1" ht="32.25" customHeight="1">
      <c r="A50" s="169">
        <v>41</v>
      </c>
      <c r="B50" s="182" t="s">
        <v>217</v>
      </c>
      <c r="C50" s="187">
        <v>142320</v>
      </c>
      <c r="D50" s="87">
        <v>80</v>
      </c>
      <c r="E50" s="201">
        <v>80</v>
      </c>
      <c r="F50" s="201">
        <v>64.6</v>
      </c>
      <c r="G50" s="201">
        <f>F50/E50*100</f>
        <v>80.74999999999999</v>
      </c>
      <c r="H50" s="191">
        <f>F50-E50</f>
        <v>-15.400000000000006</v>
      </c>
      <c r="I50" s="201">
        <v>94.7</v>
      </c>
      <c r="J50" s="176"/>
      <c r="K50" s="191">
        <f>F50-I50</f>
        <v>-30.10000000000001</v>
      </c>
    </row>
    <row r="51" spans="1:11" s="207" customFormat="1" ht="18" customHeight="1">
      <c r="A51" s="169">
        <v>42</v>
      </c>
      <c r="B51" s="174" t="s">
        <v>210</v>
      </c>
      <c r="C51" s="198">
        <v>143</v>
      </c>
      <c r="D51" s="200">
        <f>SUM(D52:D53)</f>
        <v>20</v>
      </c>
      <c r="E51" s="200">
        <f>SUM(E52:E53)</f>
        <v>80</v>
      </c>
      <c r="F51" s="200">
        <f>SUM(F52:F53)</f>
        <v>79.4</v>
      </c>
      <c r="G51" s="200">
        <f>SUM(G52:G53)</f>
        <v>99.25</v>
      </c>
      <c r="H51" s="218">
        <f t="shared" si="8"/>
        <v>-0.5999999999999943</v>
      </c>
      <c r="I51" s="176">
        <f>I52+I53</f>
        <v>17.55</v>
      </c>
      <c r="J51" s="176"/>
      <c r="K51" s="176">
        <f>F51-I51</f>
        <v>61.85000000000001</v>
      </c>
    </row>
    <row r="52" spans="1:11" s="177" customFormat="1" ht="18" customHeight="1">
      <c r="A52" s="173">
        <v>43</v>
      </c>
      <c r="B52" s="182" t="s">
        <v>211</v>
      </c>
      <c r="C52" s="187">
        <v>143130</v>
      </c>
      <c r="D52" s="217">
        <v>20</v>
      </c>
      <c r="E52" s="201">
        <v>80</v>
      </c>
      <c r="F52" s="191">
        <v>79.4</v>
      </c>
      <c r="G52" s="201">
        <f>F52/E52*100</f>
        <v>99.25</v>
      </c>
      <c r="H52" s="191">
        <f t="shared" si="8"/>
        <v>-0.5999999999999943</v>
      </c>
      <c r="I52" s="191">
        <v>17.6</v>
      </c>
      <c r="J52" s="191"/>
      <c r="K52" s="191">
        <f>F52-I52</f>
        <v>61.800000000000004</v>
      </c>
    </row>
    <row r="53" spans="1:11" s="177" customFormat="1" ht="15.75" customHeight="1">
      <c r="A53" s="169">
        <v>44</v>
      </c>
      <c r="B53" s="182" t="s">
        <v>212</v>
      </c>
      <c r="C53" s="187">
        <v>143242</v>
      </c>
      <c r="D53" s="217"/>
      <c r="E53" s="201"/>
      <c r="F53" s="191"/>
      <c r="G53" s="201"/>
      <c r="H53" s="191"/>
      <c r="I53" s="191">
        <v>-0.05</v>
      </c>
      <c r="J53" s="191"/>
      <c r="K53" s="191"/>
    </row>
    <row r="54" spans="1:11" s="177" customFormat="1" ht="15.75" customHeight="1">
      <c r="A54" s="169">
        <v>45</v>
      </c>
      <c r="B54" s="220" t="s">
        <v>233</v>
      </c>
      <c r="C54" s="198">
        <v>144</v>
      </c>
      <c r="D54" s="200">
        <f>SUM(D56)</f>
        <v>0</v>
      </c>
      <c r="E54" s="200">
        <f>SUM(E55:E57)</f>
        <v>125</v>
      </c>
      <c r="F54" s="200">
        <f>SUM(F55:F57)</f>
        <v>125</v>
      </c>
      <c r="G54" s="200">
        <f>SUM(G56)</f>
        <v>100</v>
      </c>
      <c r="H54" s="176">
        <f>F54-E54</f>
        <v>0</v>
      </c>
      <c r="I54" s="200">
        <f>SUM(I55:I57)</f>
        <v>112.761</v>
      </c>
      <c r="J54" s="200">
        <f>SUM(J55:J57)</f>
        <v>0</v>
      </c>
      <c r="K54" s="200">
        <f>SUM(K55:K57)</f>
        <v>-112.761</v>
      </c>
    </row>
    <row r="55" spans="1:11" s="177" customFormat="1" ht="39.75" customHeight="1">
      <c r="A55" s="173">
        <v>46</v>
      </c>
      <c r="B55" s="182" t="s">
        <v>221</v>
      </c>
      <c r="C55" s="187">
        <v>144123</v>
      </c>
      <c r="D55" s="217"/>
      <c r="E55" s="201"/>
      <c r="F55" s="201"/>
      <c r="G55" s="201"/>
      <c r="H55" s="191"/>
      <c r="I55" s="201">
        <v>112.761</v>
      </c>
      <c r="J55" s="191">
        <f>F55/I55*100</f>
        <v>0</v>
      </c>
      <c r="K55" s="191">
        <f>F55-I55</f>
        <v>-112.761</v>
      </c>
    </row>
    <row r="56" spans="1:11" s="177" customFormat="1" ht="38.25" customHeight="1">
      <c r="A56" s="169">
        <v>47</v>
      </c>
      <c r="B56" s="182" t="s">
        <v>236</v>
      </c>
      <c r="C56" s="187">
        <v>144213</v>
      </c>
      <c r="D56" s="217"/>
      <c r="E56" s="201">
        <v>50</v>
      </c>
      <c r="F56" s="191">
        <v>50</v>
      </c>
      <c r="G56" s="201">
        <f>F56/E56*100</f>
        <v>100</v>
      </c>
      <c r="H56" s="191">
        <f>F56-E56</f>
        <v>0</v>
      </c>
      <c r="I56" s="191"/>
      <c r="J56" s="191"/>
      <c r="K56" s="191"/>
    </row>
    <row r="57" spans="1:11" ht="22.5">
      <c r="A57" s="169">
        <v>48</v>
      </c>
      <c r="B57" s="223" t="s">
        <v>237</v>
      </c>
      <c r="C57" s="187">
        <v>144214</v>
      </c>
      <c r="D57" s="221"/>
      <c r="E57" s="201">
        <v>75</v>
      </c>
      <c r="F57" s="201">
        <v>75</v>
      </c>
      <c r="G57" s="201">
        <f>F57/E57*100</f>
        <v>100</v>
      </c>
      <c r="H57" s="191">
        <f>F57-E57</f>
        <v>0</v>
      </c>
      <c r="I57" s="222"/>
      <c r="J57" s="221"/>
      <c r="K57" s="221"/>
    </row>
    <row r="58" spans="1:11" s="177" customFormat="1" ht="20.25" customHeight="1">
      <c r="A58" s="173">
        <v>49</v>
      </c>
      <c r="B58" s="197" t="s">
        <v>213</v>
      </c>
      <c r="C58" s="198">
        <v>1451</v>
      </c>
      <c r="D58" s="200">
        <f>SUM(D59)</f>
        <v>1.2</v>
      </c>
      <c r="E58" s="200">
        <f>SUM(E59)</f>
        <v>1.2</v>
      </c>
      <c r="F58" s="200">
        <f>SUM(F59)</f>
        <v>1</v>
      </c>
      <c r="G58" s="200">
        <f>SUM(G59)</f>
        <v>83.33333333333334</v>
      </c>
      <c r="H58" s="176">
        <f t="shared" si="8"/>
        <v>-0.19999999999999996</v>
      </c>
      <c r="I58" s="200">
        <f>SUM(I59)</f>
        <v>3.67</v>
      </c>
      <c r="J58" s="191">
        <f>J59</f>
        <v>-0.3</v>
      </c>
      <c r="K58" s="176">
        <f t="shared" si="6"/>
        <v>-2.67</v>
      </c>
    </row>
    <row r="59" spans="1:11" s="177" customFormat="1" ht="16.5" customHeight="1">
      <c r="A59" s="169">
        <v>50</v>
      </c>
      <c r="B59" s="183" t="s">
        <v>214</v>
      </c>
      <c r="C59" s="208">
        <v>145142</v>
      </c>
      <c r="D59" s="201">
        <v>1.2</v>
      </c>
      <c r="E59" s="201">
        <v>1.2</v>
      </c>
      <c r="F59" s="191">
        <v>1</v>
      </c>
      <c r="G59" s="201">
        <f aca="true" t="shared" si="9" ref="G59:G65">F59/E59*100</f>
        <v>83.33333333333334</v>
      </c>
      <c r="H59" s="191">
        <f t="shared" si="8"/>
        <v>-0.19999999999999996</v>
      </c>
      <c r="I59" s="191">
        <v>3.67</v>
      </c>
      <c r="J59" s="191">
        <v>-0.3</v>
      </c>
      <c r="K59" s="191">
        <f t="shared" si="6"/>
        <v>-2.67</v>
      </c>
    </row>
    <row r="60" spans="1:11" s="177" customFormat="1" ht="31.5" customHeight="1">
      <c r="A60" s="169">
        <v>51</v>
      </c>
      <c r="B60" s="197" t="s">
        <v>218</v>
      </c>
      <c r="C60" s="198">
        <v>1912</v>
      </c>
      <c r="D60" s="200">
        <f>SUM(D61:D63)</f>
        <v>29101.5</v>
      </c>
      <c r="E60" s="200">
        <f>SUM(E61:E63)</f>
        <v>33158.8</v>
      </c>
      <c r="F60" s="200">
        <f>SUM(F61:F63)</f>
        <v>33158.8</v>
      </c>
      <c r="G60" s="199">
        <f t="shared" si="9"/>
        <v>100</v>
      </c>
      <c r="H60" s="176">
        <f t="shared" si="8"/>
        <v>0</v>
      </c>
      <c r="I60" s="200">
        <f>SUM(I61:I63)</f>
        <v>24531.3</v>
      </c>
      <c r="J60" s="176">
        <f>F60/I60*100</f>
        <v>135.16935506883044</v>
      </c>
      <c r="K60" s="200">
        <f>SUM(K61:K61)</f>
        <v>5508.600000000002</v>
      </c>
    </row>
    <row r="61" spans="1:11" s="177" customFormat="1" ht="55.5" customHeight="1">
      <c r="A61" s="173">
        <v>52</v>
      </c>
      <c r="B61" s="84" t="s">
        <v>219</v>
      </c>
      <c r="C61" s="210">
        <v>191211</v>
      </c>
      <c r="D61" s="108">
        <v>27359.5</v>
      </c>
      <c r="E61" s="201">
        <v>28487.4</v>
      </c>
      <c r="F61" s="201">
        <v>28487.4</v>
      </c>
      <c r="G61" s="201">
        <f t="shared" si="9"/>
        <v>100</v>
      </c>
      <c r="H61" s="191">
        <f t="shared" si="8"/>
        <v>0</v>
      </c>
      <c r="I61" s="191">
        <v>22978.8</v>
      </c>
      <c r="J61" s="191">
        <f>F61/I61*100</f>
        <v>123.97253120267378</v>
      </c>
      <c r="K61" s="191">
        <f t="shared" si="6"/>
        <v>5508.600000000002</v>
      </c>
    </row>
    <row r="62" spans="1:11" s="177" customFormat="1" ht="36" customHeight="1">
      <c r="A62" s="169">
        <v>53</v>
      </c>
      <c r="B62" s="84" t="s">
        <v>232</v>
      </c>
      <c r="C62" s="210">
        <v>191216</v>
      </c>
      <c r="D62" s="108"/>
      <c r="E62" s="201">
        <v>2929.4</v>
      </c>
      <c r="F62" s="201">
        <v>2929.4</v>
      </c>
      <c r="G62" s="201">
        <f t="shared" si="9"/>
        <v>100</v>
      </c>
      <c r="H62" s="191">
        <f t="shared" si="8"/>
        <v>0</v>
      </c>
      <c r="I62" s="191"/>
      <c r="J62" s="191"/>
      <c r="K62" s="191"/>
    </row>
    <row r="63" spans="1:11" s="177" customFormat="1" ht="30.75" customHeight="1">
      <c r="A63" s="169">
        <v>54</v>
      </c>
      <c r="B63" s="84" t="s">
        <v>220</v>
      </c>
      <c r="C63" s="210">
        <v>191231</v>
      </c>
      <c r="D63" s="108">
        <v>1742</v>
      </c>
      <c r="E63" s="201">
        <v>1742</v>
      </c>
      <c r="F63" s="201">
        <v>1742</v>
      </c>
      <c r="G63" s="201">
        <f t="shared" si="9"/>
        <v>100</v>
      </c>
      <c r="H63" s="191">
        <f t="shared" si="8"/>
        <v>0</v>
      </c>
      <c r="I63" s="191">
        <v>1552.5</v>
      </c>
      <c r="J63" s="191">
        <f>F63/I63*100</f>
        <v>112.20611916264089</v>
      </c>
      <c r="K63" s="191">
        <f>F63-I63</f>
        <v>189.5</v>
      </c>
    </row>
    <row r="64" spans="1:11" s="177" customFormat="1" ht="30.75" customHeight="1">
      <c r="A64" s="173">
        <v>55</v>
      </c>
      <c r="B64" s="224" t="s">
        <v>239</v>
      </c>
      <c r="C64" s="198">
        <v>1914</v>
      </c>
      <c r="D64" s="200">
        <f>SUM(D65:D70)</f>
        <v>0</v>
      </c>
      <c r="E64" s="200">
        <f>SUM(E65:E70)</f>
        <v>1230.6</v>
      </c>
      <c r="F64" s="200">
        <f>SUM(F65:F70)</f>
        <v>1226.5</v>
      </c>
      <c r="G64" s="199">
        <f t="shared" si="9"/>
        <v>99.6668291890135</v>
      </c>
      <c r="H64" s="176">
        <f>F64-E64</f>
        <v>-4.099999999999909</v>
      </c>
      <c r="I64" s="200">
        <f>SUM(I65:I68)</f>
        <v>0</v>
      </c>
      <c r="J64" s="176"/>
      <c r="K64" s="200">
        <f>SUM(K65:K65)</f>
        <v>0</v>
      </c>
    </row>
    <row r="65" spans="1:11" s="177" customFormat="1" ht="36.75" customHeight="1">
      <c r="A65" s="169">
        <v>56</v>
      </c>
      <c r="B65" s="84" t="s">
        <v>238</v>
      </c>
      <c r="C65" s="210">
        <v>191420</v>
      </c>
      <c r="D65" s="108"/>
      <c r="E65" s="201">
        <v>1230.6</v>
      </c>
      <c r="F65" s="201">
        <v>1226.5</v>
      </c>
      <c r="G65" s="201">
        <f t="shared" si="9"/>
        <v>99.6668291890135</v>
      </c>
      <c r="H65" s="191">
        <f t="shared" si="8"/>
        <v>-4.099999999999909</v>
      </c>
      <c r="I65" s="191"/>
      <c r="J65" s="191"/>
      <c r="K65" s="191"/>
    </row>
    <row r="66" spans="1:11" s="177" customFormat="1" ht="20.25" customHeight="1">
      <c r="A66" s="225"/>
      <c r="B66" s="226"/>
      <c r="C66" s="227"/>
      <c r="D66" s="228"/>
      <c r="E66" s="229"/>
      <c r="F66" s="229"/>
      <c r="G66" s="229"/>
      <c r="H66" s="230"/>
      <c r="I66" s="230"/>
      <c r="J66" s="230"/>
      <c r="K66" s="230"/>
    </row>
    <row r="67" ht="21" customHeight="1">
      <c r="B67" s="34" t="s">
        <v>130</v>
      </c>
    </row>
  </sheetData>
  <sheetProtection/>
  <mergeCells count="5">
    <mergeCell ref="I1:K1"/>
    <mergeCell ref="B4:K4"/>
    <mergeCell ref="B5:K5"/>
    <mergeCell ref="H2:K2"/>
    <mergeCell ref="H3:K3"/>
  </mergeCells>
  <printOptions/>
  <pageMargins left="0.7086614173228347" right="0.1968503937007874" top="0.33" bottom="0.31496062992125984" header="0.31496062992125984" footer="0.31496062992125984"/>
  <pageSetup fitToHeight="2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"/>
  <sheetViews>
    <sheetView zoomScalePageLayoutView="0" workbookViewId="0" topLeftCell="A1">
      <selection activeCell="F2" sqref="F2"/>
    </sheetView>
  </sheetViews>
  <sheetFormatPr defaultColWidth="9.00390625" defaultRowHeight="12.75"/>
  <cols>
    <col min="1" max="1" width="37.625" style="34" customWidth="1"/>
    <col min="2" max="3" width="9.125" style="4" customWidth="1"/>
    <col min="4" max="4" width="12.875" style="4" customWidth="1"/>
    <col min="5" max="6" width="9.125" style="4" customWidth="1"/>
    <col min="7" max="7" width="9.875" style="4" customWidth="1"/>
    <col min="8" max="8" width="9.25390625" style="4" bestFit="1" customWidth="1"/>
    <col min="9" max="16384" width="9.125" style="2" customWidth="1"/>
  </cols>
  <sheetData>
    <row r="1" spans="6:8" ht="15.75">
      <c r="F1" s="246" t="s">
        <v>260</v>
      </c>
      <c r="G1" s="246"/>
      <c r="H1" s="246"/>
    </row>
    <row r="2" spans="7:8" ht="15.75">
      <c r="G2" s="102"/>
      <c r="H2" s="35" t="s">
        <v>140</v>
      </c>
    </row>
    <row r="3" spans="7:8" ht="15.75">
      <c r="G3" s="102"/>
      <c r="H3" s="35" t="s">
        <v>141</v>
      </c>
    </row>
    <row r="4" spans="8:9" ht="15.75">
      <c r="H4" s="102"/>
      <c r="I4" s="35"/>
    </row>
    <row r="5" spans="1:8" ht="17.25" customHeight="1">
      <c r="A5" s="253" t="s">
        <v>142</v>
      </c>
      <c r="B5" s="253"/>
      <c r="C5" s="253"/>
      <c r="D5" s="253"/>
      <c r="E5" s="253"/>
      <c r="F5" s="253"/>
      <c r="G5" s="253"/>
      <c r="H5" s="253"/>
    </row>
    <row r="6" spans="1:8" ht="17.25" customHeight="1" thickBot="1">
      <c r="A6" s="245" t="s">
        <v>159</v>
      </c>
      <c r="B6" s="245"/>
      <c r="C6" s="245"/>
      <c r="D6" s="245"/>
      <c r="E6" s="245"/>
      <c r="F6" s="245"/>
      <c r="G6" s="245"/>
      <c r="H6" s="245"/>
    </row>
    <row r="7" spans="1:9" ht="45.75" customHeight="1">
      <c r="A7" s="247" t="s">
        <v>40</v>
      </c>
      <c r="B7" s="251" t="s">
        <v>41</v>
      </c>
      <c r="C7" s="243" t="s">
        <v>150</v>
      </c>
      <c r="D7" s="249" t="s">
        <v>137</v>
      </c>
      <c r="E7" s="249" t="s">
        <v>138</v>
      </c>
      <c r="F7" s="249" t="s">
        <v>160</v>
      </c>
      <c r="G7" s="249" t="s">
        <v>152</v>
      </c>
      <c r="H7" s="249"/>
      <c r="I7" s="156" t="s">
        <v>161</v>
      </c>
    </row>
    <row r="8" spans="1:9" ht="26.25" thickBot="1">
      <c r="A8" s="248"/>
      <c r="B8" s="252"/>
      <c r="C8" s="244"/>
      <c r="D8" s="250"/>
      <c r="E8" s="250"/>
      <c r="F8" s="250"/>
      <c r="G8" s="138" t="s">
        <v>33</v>
      </c>
      <c r="H8" s="138" t="s">
        <v>38</v>
      </c>
      <c r="I8" s="139" t="s">
        <v>38</v>
      </c>
    </row>
    <row r="9" spans="1:9" s="33" customFormat="1" ht="21" customHeight="1" thickBot="1">
      <c r="A9" s="40" t="s">
        <v>42</v>
      </c>
      <c r="B9" s="41"/>
      <c r="C9" s="42">
        <f>SUM(C12+C24+C31+C41+C48+C58+C70+C80)</f>
        <v>42918.57</v>
      </c>
      <c r="D9" s="42">
        <f>SUM(D12+D24+D31+D41+D48+D58+D70+D80)</f>
        <v>62266.700000000004</v>
      </c>
      <c r="E9" s="42">
        <f>SUM(E12+E24+E31+E41+E48+E58+E70+E80)</f>
        <v>62239.7</v>
      </c>
      <c r="F9" s="42">
        <f>SUM(F12+F24+F31+F41+F48+F58+F70+F80)</f>
        <v>54458.9</v>
      </c>
      <c r="G9" s="42">
        <f>SUM(F9-E9)</f>
        <v>-7780.799999999996</v>
      </c>
      <c r="H9" s="42">
        <f>SUM(F9/E9)*100</f>
        <v>87.49865439582774</v>
      </c>
      <c r="I9" s="43">
        <f>SUM(F9/C9)*100</f>
        <v>126.88889681086766</v>
      </c>
    </row>
    <row r="10" spans="1:9" s="33" customFormat="1" ht="21" customHeight="1">
      <c r="A10" s="54" t="s">
        <v>43</v>
      </c>
      <c r="B10" s="38"/>
      <c r="C10" s="111">
        <v>18646.573</v>
      </c>
      <c r="D10" s="112">
        <v>21808.9</v>
      </c>
      <c r="E10" s="103">
        <v>21736.1</v>
      </c>
      <c r="F10" s="103">
        <v>20707.5</v>
      </c>
      <c r="G10" s="39">
        <f>SUM(F10-E10)</f>
        <v>-1028.5999999999985</v>
      </c>
      <c r="H10" s="39">
        <f>SUM(F10/E10)*100</f>
        <v>95.26778032857781</v>
      </c>
      <c r="I10" s="141">
        <f aca="true" t="shared" si="0" ref="I10:I73">SUM(F10/C10)*100</f>
        <v>111.05257786511227</v>
      </c>
    </row>
    <row r="11" spans="1:9" s="33" customFormat="1" ht="21" customHeight="1" thickBot="1">
      <c r="A11" s="55" t="s">
        <v>44</v>
      </c>
      <c r="B11" s="44"/>
      <c r="C11" s="44"/>
      <c r="D11" s="45" t="s">
        <v>45</v>
      </c>
      <c r="E11" s="53"/>
      <c r="F11" s="53"/>
      <c r="G11" s="53"/>
      <c r="H11" s="52"/>
      <c r="I11" s="140"/>
    </row>
    <row r="12" spans="1:9" s="33" customFormat="1" ht="21" customHeight="1" thickBot="1">
      <c r="A12" s="48" t="s">
        <v>46</v>
      </c>
      <c r="B12" s="49" t="s">
        <v>12</v>
      </c>
      <c r="C12" s="50">
        <f aca="true" t="shared" si="1" ref="C12:H12">SUM(C13)</f>
        <v>5356.665</v>
      </c>
      <c r="D12" s="50">
        <f t="shared" si="1"/>
        <v>6138</v>
      </c>
      <c r="E12" s="50">
        <f t="shared" si="1"/>
        <v>6529.8</v>
      </c>
      <c r="F12" s="50">
        <f t="shared" si="1"/>
        <v>5477.599999999999</v>
      </c>
      <c r="G12" s="50">
        <f t="shared" si="1"/>
        <v>-1052.2000000000007</v>
      </c>
      <c r="H12" s="50">
        <f t="shared" si="1"/>
        <v>83.8861833440534</v>
      </c>
      <c r="I12" s="43">
        <f t="shared" si="0"/>
        <v>102.257654716134</v>
      </c>
    </row>
    <row r="13" spans="1:9" s="33" customFormat="1" ht="21" customHeight="1">
      <c r="A13" s="56" t="s">
        <v>47</v>
      </c>
      <c r="B13" s="46"/>
      <c r="C13" s="47">
        <f>SUM(C14:C15)</f>
        <v>5356.665</v>
      </c>
      <c r="D13" s="47">
        <f>SUM(D14:D15)</f>
        <v>6138</v>
      </c>
      <c r="E13" s="47">
        <f>SUM(E14:E15)</f>
        <v>6529.8</v>
      </c>
      <c r="F13" s="47">
        <f>SUM(F14:F15)</f>
        <v>5477.599999999999</v>
      </c>
      <c r="G13" s="47">
        <f aca="true" t="shared" si="2" ref="G13:G23">SUM(F13-E13)</f>
        <v>-1052.2000000000007</v>
      </c>
      <c r="H13" s="47">
        <f aca="true" t="shared" si="3" ref="H13:H23">SUM(F13/E13)*100</f>
        <v>83.8861833440534</v>
      </c>
      <c r="I13" s="141">
        <f t="shared" si="0"/>
        <v>102.257654716134</v>
      </c>
    </row>
    <row r="14" spans="1:9" s="33" customFormat="1" ht="21" customHeight="1">
      <c r="A14" s="57" t="s">
        <v>48</v>
      </c>
      <c r="B14" s="36">
        <v>1</v>
      </c>
      <c r="C14" s="100">
        <f>SUM(C16-C15)</f>
        <v>5038.465</v>
      </c>
      <c r="D14" s="31">
        <f>SUM(D16-D15)</f>
        <v>5941.2</v>
      </c>
      <c r="E14" s="31">
        <f>SUM(E16-E15)</f>
        <v>6411.3</v>
      </c>
      <c r="F14" s="31">
        <f>SUM(F16-F15)</f>
        <v>5332.599999999999</v>
      </c>
      <c r="G14" s="31">
        <f t="shared" si="2"/>
        <v>-1078.7000000000007</v>
      </c>
      <c r="H14" s="31">
        <f t="shared" si="3"/>
        <v>83.1750191068894</v>
      </c>
      <c r="I14" s="58">
        <f t="shared" si="0"/>
        <v>105.83778988243442</v>
      </c>
    </row>
    <row r="15" spans="1:9" s="33" customFormat="1" ht="31.5" customHeight="1" thickBot="1">
      <c r="A15" s="59" t="s">
        <v>49</v>
      </c>
      <c r="B15" s="51">
        <v>2</v>
      </c>
      <c r="C15" s="109">
        <v>318.2</v>
      </c>
      <c r="D15" s="52">
        <v>196.8</v>
      </c>
      <c r="E15" s="52">
        <v>118.5</v>
      </c>
      <c r="F15" s="52">
        <v>145</v>
      </c>
      <c r="G15" s="52">
        <f t="shared" si="2"/>
        <v>26.5</v>
      </c>
      <c r="H15" s="52">
        <f t="shared" si="3"/>
        <v>122.36286919831223</v>
      </c>
      <c r="I15" s="140">
        <f t="shared" si="0"/>
        <v>45.56882463859208</v>
      </c>
    </row>
    <row r="16" spans="1:9" s="33" customFormat="1" ht="20.25" customHeight="1" thickBot="1">
      <c r="A16" s="40" t="s">
        <v>50</v>
      </c>
      <c r="B16" s="41"/>
      <c r="C16" s="42">
        <f>SUM(C17+C20+C22)</f>
        <v>5356.665</v>
      </c>
      <c r="D16" s="42">
        <f>SUM(D17+D20+D22)</f>
        <v>6138</v>
      </c>
      <c r="E16" s="42">
        <f>SUM(E17+E20+E22)</f>
        <v>6529.8</v>
      </c>
      <c r="F16" s="42">
        <f>SUM(F17+F20+F22)</f>
        <v>5477.599999999999</v>
      </c>
      <c r="G16" s="42">
        <f t="shared" si="2"/>
        <v>-1052.2000000000007</v>
      </c>
      <c r="H16" s="42">
        <f t="shared" si="3"/>
        <v>83.8861833440534</v>
      </c>
      <c r="I16" s="43">
        <f t="shared" si="0"/>
        <v>102.257654716134</v>
      </c>
    </row>
    <row r="17" spans="1:9" s="33" customFormat="1" ht="20.25" customHeight="1" thickBot="1">
      <c r="A17" s="40" t="s">
        <v>51</v>
      </c>
      <c r="B17" s="41" t="s">
        <v>52</v>
      </c>
      <c r="C17" s="42">
        <f>SUM(C18+C19)</f>
        <v>4551.083</v>
      </c>
      <c r="D17" s="42">
        <f>SUM(D18)</f>
        <v>5069.5</v>
      </c>
      <c r="E17" s="42">
        <f>SUM(E18:E18)</f>
        <v>5582.1</v>
      </c>
      <c r="F17" s="42">
        <f>SUM(F18:F18)</f>
        <v>4847.2</v>
      </c>
      <c r="G17" s="42">
        <f t="shared" si="2"/>
        <v>-734.9000000000005</v>
      </c>
      <c r="H17" s="42">
        <f t="shared" si="3"/>
        <v>86.83470378531376</v>
      </c>
      <c r="I17" s="43">
        <f t="shared" si="0"/>
        <v>106.50651723996245</v>
      </c>
    </row>
    <row r="18" spans="1:9" s="33" customFormat="1" ht="18" customHeight="1">
      <c r="A18" s="113" t="s">
        <v>53</v>
      </c>
      <c r="B18" s="38" t="s">
        <v>54</v>
      </c>
      <c r="C18" s="114">
        <v>4263.5</v>
      </c>
      <c r="D18" s="115">
        <v>5069.5</v>
      </c>
      <c r="E18" s="39">
        <v>5582.1</v>
      </c>
      <c r="F18" s="114">
        <v>4847.2</v>
      </c>
      <c r="G18" s="39">
        <f t="shared" si="2"/>
        <v>-734.9000000000005</v>
      </c>
      <c r="H18" s="39">
        <f t="shared" si="3"/>
        <v>86.83470378531376</v>
      </c>
      <c r="I18" s="141">
        <f t="shared" si="0"/>
        <v>113.69062976427817</v>
      </c>
    </row>
    <row r="19" spans="1:9" s="33" customFormat="1" ht="18" customHeight="1" thickBot="1">
      <c r="A19" s="59" t="s">
        <v>155</v>
      </c>
      <c r="B19" s="51" t="s">
        <v>54</v>
      </c>
      <c r="C19" s="109">
        <v>287.583</v>
      </c>
      <c r="D19" s="116"/>
      <c r="E19" s="52"/>
      <c r="F19" s="109"/>
      <c r="G19" s="52"/>
      <c r="H19" s="52"/>
      <c r="I19" s="140">
        <f t="shared" si="0"/>
        <v>0</v>
      </c>
    </row>
    <row r="20" spans="1:9" s="33" customFormat="1" ht="20.25" customHeight="1" thickBot="1">
      <c r="A20" s="48" t="s">
        <v>55</v>
      </c>
      <c r="B20" s="41" t="s">
        <v>15</v>
      </c>
      <c r="C20" s="42">
        <f>SUM(C21)</f>
        <v>0</v>
      </c>
      <c r="D20" s="42">
        <f>SUM(D21)</f>
        <v>480</v>
      </c>
      <c r="E20" s="42">
        <f>SUM(E21)</f>
        <v>299.2</v>
      </c>
      <c r="F20" s="42">
        <f>SUM(F21)</f>
        <v>0</v>
      </c>
      <c r="G20" s="42">
        <f t="shared" si="2"/>
        <v>-299.2</v>
      </c>
      <c r="H20" s="42">
        <f t="shared" si="3"/>
        <v>0</v>
      </c>
      <c r="I20" s="43"/>
    </row>
    <row r="21" spans="1:9" s="33" customFormat="1" ht="32.25" customHeight="1" thickBot="1">
      <c r="A21" s="117" t="s">
        <v>56</v>
      </c>
      <c r="B21" s="118" t="s">
        <v>57</v>
      </c>
      <c r="C21" s="118"/>
      <c r="D21" s="119">
        <v>480</v>
      </c>
      <c r="E21" s="119">
        <v>299.2</v>
      </c>
      <c r="F21" s="120"/>
      <c r="G21" s="119">
        <f t="shared" si="2"/>
        <v>-299.2</v>
      </c>
      <c r="H21" s="119">
        <f t="shared" si="3"/>
        <v>0</v>
      </c>
      <c r="I21" s="43"/>
    </row>
    <row r="22" spans="1:9" s="33" customFormat="1" ht="29.25" customHeight="1" thickBot="1">
      <c r="A22" s="48" t="s">
        <v>58</v>
      </c>
      <c r="B22" s="41" t="s">
        <v>59</v>
      </c>
      <c r="C22" s="42">
        <f>SUM(C23)</f>
        <v>805.582</v>
      </c>
      <c r="D22" s="42">
        <f>SUM(D23)</f>
        <v>588.5</v>
      </c>
      <c r="E22" s="42">
        <f>SUM(E23)</f>
        <v>648.5</v>
      </c>
      <c r="F22" s="42">
        <f>SUM(F23)</f>
        <v>630.4</v>
      </c>
      <c r="G22" s="42">
        <f t="shared" si="2"/>
        <v>-18.100000000000023</v>
      </c>
      <c r="H22" s="42">
        <f t="shared" si="3"/>
        <v>97.20894371626831</v>
      </c>
      <c r="I22" s="43">
        <f t="shared" si="0"/>
        <v>78.25398283477038</v>
      </c>
    </row>
    <row r="23" spans="1:9" s="33" customFormat="1" ht="32.25" customHeight="1" thickBot="1">
      <c r="A23" s="121" t="s">
        <v>60</v>
      </c>
      <c r="B23" s="118" t="s">
        <v>61</v>
      </c>
      <c r="C23" s="122">
        <v>805.582</v>
      </c>
      <c r="D23" s="119">
        <v>588.5</v>
      </c>
      <c r="E23" s="119">
        <v>648.5</v>
      </c>
      <c r="F23" s="119">
        <v>630.4</v>
      </c>
      <c r="G23" s="119">
        <f t="shared" si="2"/>
        <v>-18.100000000000023</v>
      </c>
      <c r="H23" s="119">
        <f t="shared" si="3"/>
        <v>97.20894371626831</v>
      </c>
      <c r="I23" s="43">
        <f t="shared" si="0"/>
        <v>78.25398283477038</v>
      </c>
    </row>
    <row r="24" spans="1:9" s="33" customFormat="1" ht="19.5" customHeight="1" thickBot="1">
      <c r="A24" s="48" t="s">
        <v>62</v>
      </c>
      <c r="B24" s="49" t="s">
        <v>52</v>
      </c>
      <c r="C24" s="50">
        <f aca="true" t="shared" si="4" ref="C24:H24">SUM(C25)</f>
        <v>251.95</v>
      </c>
      <c r="D24" s="50">
        <f t="shared" si="4"/>
        <v>300</v>
      </c>
      <c r="E24" s="50">
        <f t="shared" si="4"/>
        <v>300</v>
      </c>
      <c r="F24" s="50">
        <f t="shared" si="4"/>
        <v>234.6</v>
      </c>
      <c r="G24" s="50">
        <f t="shared" si="4"/>
        <v>-65.4</v>
      </c>
      <c r="H24" s="50">
        <f t="shared" si="4"/>
        <v>78.2</v>
      </c>
      <c r="I24" s="43">
        <f t="shared" si="0"/>
        <v>93.11371303830126</v>
      </c>
    </row>
    <row r="25" spans="1:9" s="33" customFormat="1" ht="18.75" customHeight="1">
      <c r="A25" s="56" t="s">
        <v>47</v>
      </c>
      <c r="B25" s="46"/>
      <c r="C25" s="47">
        <f>SUM(C26:C27)</f>
        <v>251.95</v>
      </c>
      <c r="D25" s="47">
        <f>SUM(D26:D27)</f>
        <v>300</v>
      </c>
      <c r="E25" s="47">
        <f>SUM(E26:E27)</f>
        <v>300</v>
      </c>
      <c r="F25" s="47">
        <f>SUM(F26:F27)</f>
        <v>234.6</v>
      </c>
      <c r="G25" s="47">
        <f>SUM(F25-E25)</f>
        <v>-65.4</v>
      </c>
      <c r="H25" s="47">
        <f>SUM(F25/E25)*100</f>
        <v>78.2</v>
      </c>
      <c r="I25" s="141">
        <f t="shared" si="0"/>
        <v>93.11371303830126</v>
      </c>
    </row>
    <row r="26" spans="1:9" s="33" customFormat="1" ht="18.75" customHeight="1">
      <c r="A26" s="57" t="s">
        <v>48</v>
      </c>
      <c r="B26" s="36">
        <v>1</v>
      </c>
      <c r="C26" s="87">
        <f>SUM(C28)</f>
        <v>251.95</v>
      </c>
      <c r="D26" s="87">
        <f>SUM(D28)</f>
        <v>300</v>
      </c>
      <c r="E26" s="31">
        <f>SUM(E28)</f>
        <v>300</v>
      </c>
      <c r="F26" s="31">
        <f>SUM(F28)</f>
        <v>234.6</v>
      </c>
      <c r="G26" s="31">
        <f>SUM(F26-E26)</f>
        <v>-65.4</v>
      </c>
      <c r="H26" s="31">
        <f>SUM(F26/E26)*100</f>
        <v>78.2</v>
      </c>
      <c r="I26" s="58">
        <f t="shared" si="0"/>
        <v>93.11371303830126</v>
      </c>
    </row>
    <row r="27" spans="1:9" s="33" customFormat="1" ht="30.75" customHeight="1" thickBot="1">
      <c r="A27" s="59" t="s">
        <v>49</v>
      </c>
      <c r="B27" s="51">
        <v>2</v>
      </c>
      <c r="C27" s="51"/>
      <c r="D27" s="52"/>
      <c r="E27" s="53"/>
      <c r="F27" s="53"/>
      <c r="G27" s="53"/>
      <c r="H27" s="52"/>
      <c r="I27" s="140"/>
    </row>
    <row r="28" spans="1:9" s="33" customFormat="1" ht="19.5" customHeight="1" thickBot="1">
      <c r="A28" s="40" t="s">
        <v>50</v>
      </c>
      <c r="B28" s="41"/>
      <c r="C28" s="42">
        <f aca="true" t="shared" si="5" ref="C28:F29">SUM(C29)</f>
        <v>251.95</v>
      </c>
      <c r="D28" s="42">
        <f t="shared" si="5"/>
        <v>300</v>
      </c>
      <c r="E28" s="42">
        <f t="shared" si="5"/>
        <v>300</v>
      </c>
      <c r="F28" s="42">
        <f t="shared" si="5"/>
        <v>234.6</v>
      </c>
      <c r="G28" s="42">
        <f>SUM(F28-E28)</f>
        <v>-65.4</v>
      </c>
      <c r="H28" s="42">
        <f>SUM(F28/E28)*100</f>
        <v>78.2</v>
      </c>
      <c r="I28" s="43">
        <f t="shared" si="0"/>
        <v>93.11371303830126</v>
      </c>
    </row>
    <row r="29" spans="1:9" s="33" customFormat="1" ht="30.75" customHeight="1" thickBot="1">
      <c r="A29" s="40" t="s">
        <v>63</v>
      </c>
      <c r="B29" s="41" t="s">
        <v>64</v>
      </c>
      <c r="C29" s="42">
        <f t="shared" si="5"/>
        <v>251.95</v>
      </c>
      <c r="D29" s="42">
        <f t="shared" si="5"/>
        <v>300</v>
      </c>
      <c r="E29" s="42">
        <f t="shared" si="5"/>
        <v>300</v>
      </c>
      <c r="F29" s="42">
        <f t="shared" si="5"/>
        <v>234.6</v>
      </c>
      <c r="G29" s="42">
        <f>SUM(F29-E29)</f>
        <v>-65.4</v>
      </c>
      <c r="H29" s="42">
        <f>SUM(F29/E29)*100</f>
        <v>78.2</v>
      </c>
      <c r="I29" s="43">
        <f t="shared" si="0"/>
        <v>93.11371303830126</v>
      </c>
    </row>
    <row r="30" spans="1:9" s="33" customFormat="1" ht="30.75" customHeight="1" thickBot="1">
      <c r="A30" s="117" t="s">
        <v>63</v>
      </c>
      <c r="B30" s="118" t="s">
        <v>65</v>
      </c>
      <c r="C30" s="122">
        <v>251.95</v>
      </c>
      <c r="D30" s="119">
        <v>300</v>
      </c>
      <c r="E30" s="119">
        <v>300</v>
      </c>
      <c r="F30" s="119">
        <v>234.6</v>
      </c>
      <c r="G30" s="119">
        <f>SUM(F30-E30)</f>
        <v>-65.4</v>
      </c>
      <c r="H30" s="119">
        <f>SUM(H32)</f>
        <v>62.31876580155823</v>
      </c>
      <c r="I30" s="43">
        <f t="shared" si="0"/>
        <v>93.11371303830126</v>
      </c>
    </row>
    <row r="31" spans="1:9" s="33" customFormat="1" ht="20.25" customHeight="1" thickBot="1">
      <c r="A31" s="48" t="s">
        <v>66</v>
      </c>
      <c r="B31" s="49" t="s">
        <v>67</v>
      </c>
      <c r="C31" s="123">
        <f aca="true" t="shared" si="6" ref="C31:H31">SUM(C32)</f>
        <v>-99.61000000000001</v>
      </c>
      <c r="D31" s="50">
        <f t="shared" si="6"/>
        <v>498.2</v>
      </c>
      <c r="E31" s="50">
        <f t="shared" si="6"/>
        <v>3876.2000000000003</v>
      </c>
      <c r="F31" s="50">
        <f t="shared" si="6"/>
        <v>2415.6000000000004</v>
      </c>
      <c r="G31" s="50">
        <f t="shared" si="6"/>
        <v>-1460.6</v>
      </c>
      <c r="H31" s="50">
        <f t="shared" si="6"/>
        <v>62.31876580155823</v>
      </c>
      <c r="I31" s="43"/>
    </row>
    <row r="32" spans="1:9" s="33" customFormat="1" ht="18.75" customHeight="1">
      <c r="A32" s="56" t="s">
        <v>47</v>
      </c>
      <c r="B32" s="46"/>
      <c r="C32" s="110">
        <f>SUM(C33)</f>
        <v>-99.61000000000001</v>
      </c>
      <c r="D32" s="47">
        <f>SUM(D33)</f>
        <v>498.2</v>
      </c>
      <c r="E32" s="47">
        <f>SUM(E33)</f>
        <v>3876.2000000000003</v>
      </c>
      <c r="F32" s="47">
        <f>SUM(F33)</f>
        <v>2415.6000000000004</v>
      </c>
      <c r="G32" s="47">
        <f>SUM(F32-E32)</f>
        <v>-1460.6</v>
      </c>
      <c r="H32" s="47">
        <f>SUM(F32/E32)*100</f>
        <v>62.31876580155823</v>
      </c>
      <c r="I32" s="141"/>
    </row>
    <row r="33" spans="1:9" s="33" customFormat="1" ht="21.75" customHeight="1">
      <c r="A33" s="57" t="s">
        <v>48</v>
      </c>
      <c r="B33" s="36">
        <v>1</v>
      </c>
      <c r="C33" s="100">
        <f>SUM(C35)</f>
        <v>-99.61000000000001</v>
      </c>
      <c r="D33" s="31">
        <f>SUM(D35)</f>
        <v>498.2</v>
      </c>
      <c r="E33" s="31">
        <f>SUM(E35)</f>
        <v>3876.2000000000003</v>
      </c>
      <c r="F33" s="31">
        <f>SUM(F35)</f>
        <v>2415.6000000000004</v>
      </c>
      <c r="G33" s="31">
        <f>SUM(F33-E33)</f>
        <v>-1460.6</v>
      </c>
      <c r="H33" s="31">
        <f>SUM(F33/E33)*100</f>
        <v>62.31876580155823</v>
      </c>
      <c r="I33" s="58"/>
    </row>
    <row r="34" spans="1:9" s="33" customFormat="1" ht="21.75" customHeight="1" thickBot="1">
      <c r="A34" s="59" t="s">
        <v>68</v>
      </c>
      <c r="B34" s="51">
        <v>2</v>
      </c>
      <c r="C34" s="51"/>
      <c r="D34" s="52"/>
      <c r="E34" s="53"/>
      <c r="F34" s="53"/>
      <c r="G34" s="53"/>
      <c r="H34" s="52"/>
      <c r="I34" s="140"/>
    </row>
    <row r="35" spans="1:9" s="33" customFormat="1" ht="21" customHeight="1" thickBot="1">
      <c r="A35" s="40" t="s">
        <v>69</v>
      </c>
      <c r="B35" s="41"/>
      <c r="C35" s="42">
        <f>SUM(C36+C39)</f>
        <v>-99.61000000000001</v>
      </c>
      <c r="D35" s="42">
        <f>SUM(D36+D39)</f>
        <v>498.2</v>
      </c>
      <c r="E35" s="42">
        <f>SUM(E36+E39)</f>
        <v>3876.2000000000003</v>
      </c>
      <c r="F35" s="42">
        <f>SUM(F36+F39)</f>
        <v>2415.6000000000004</v>
      </c>
      <c r="G35" s="42">
        <f>SUM(G36+G39)</f>
        <v>-1460.6</v>
      </c>
      <c r="H35" s="42">
        <f>SUM(F35/E35)*100</f>
        <v>62.31876580155823</v>
      </c>
      <c r="I35" s="43"/>
    </row>
    <row r="36" spans="1:9" s="33" customFormat="1" ht="31.5" customHeight="1" thickBot="1">
      <c r="A36" s="40" t="s">
        <v>70</v>
      </c>
      <c r="B36" s="41" t="s">
        <v>71</v>
      </c>
      <c r="C36" s="42">
        <f>SUM(C37)</f>
        <v>-924.84</v>
      </c>
      <c r="D36" s="42">
        <f>SUM(D37)</f>
        <v>-501.8</v>
      </c>
      <c r="E36" s="42">
        <f>SUM(E37)</f>
        <v>-2830.6</v>
      </c>
      <c r="F36" s="42">
        <f>SUM(F37+F38)</f>
        <v>-3698.2</v>
      </c>
      <c r="G36" s="42">
        <f>SUM(F36-E36)</f>
        <v>-867.5999999999999</v>
      </c>
      <c r="H36" s="42">
        <f>SUM(F36/E36)*100</f>
        <v>130.65074542499823</v>
      </c>
      <c r="I36" s="43">
        <f>SUM(F36/C36)*100</f>
        <v>399.87457289909605</v>
      </c>
    </row>
    <row r="37" spans="1:9" s="33" customFormat="1" ht="18.75" customHeight="1">
      <c r="A37" s="148" t="s">
        <v>72</v>
      </c>
      <c r="B37" s="149">
        <v>5009</v>
      </c>
      <c r="C37" s="150">
        <v>-924.84</v>
      </c>
      <c r="D37" s="151">
        <v>-501.8</v>
      </c>
      <c r="E37" s="152">
        <v>-2830.6</v>
      </c>
      <c r="F37" s="152">
        <v>-3087.9</v>
      </c>
      <c r="G37" s="152">
        <f>SUM(F37-E37)</f>
        <v>-257.3000000000002</v>
      </c>
      <c r="H37" s="152">
        <f>SUM(F37/E37)*100</f>
        <v>109.08994559457359</v>
      </c>
      <c r="I37" s="141">
        <f t="shared" si="0"/>
        <v>333.88478007006614</v>
      </c>
    </row>
    <row r="38" spans="1:9" s="33" customFormat="1" ht="30.75" customHeight="1" thickBot="1">
      <c r="A38" s="143" t="s">
        <v>162</v>
      </c>
      <c r="B38" s="144">
        <v>5009</v>
      </c>
      <c r="C38" s="145"/>
      <c r="D38" s="146"/>
      <c r="E38" s="147"/>
      <c r="F38" s="147">
        <v>-610.3</v>
      </c>
      <c r="G38" s="147"/>
      <c r="H38" s="147"/>
      <c r="I38" s="140"/>
    </row>
    <row r="39" spans="1:9" s="33" customFormat="1" ht="22.5" customHeight="1" thickBot="1">
      <c r="A39" s="48" t="s">
        <v>73</v>
      </c>
      <c r="B39" s="41" t="s">
        <v>74</v>
      </c>
      <c r="C39" s="42">
        <f>SUM(C40)</f>
        <v>825.23</v>
      </c>
      <c r="D39" s="42">
        <f>SUM(D40)</f>
        <v>1000</v>
      </c>
      <c r="E39" s="42">
        <f>SUM(E40)</f>
        <v>6706.8</v>
      </c>
      <c r="F39" s="42">
        <f>SUM(F40)</f>
        <v>6113.8</v>
      </c>
      <c r="G39" s="42">
        <f>SUM(F39-E39)</f>
        <v>-593</v>
      </c>
      <c r="H39" s="42">
        <f>SUM(F39/E39)*100</f>
        <v>91.15822747062683</v>
      </c>
      <c r="I39" s="43">
        <f t="shared" si="0"/>
        <v>740.8601238442616</v>
      </c>
    </row>
    <row r="40" spans="1:9" s="33" customFormat="1" ht="22.5" customHeight="1" thickBot="1">
      <c r="A40" s="117" t="s">
        <v>75</v>
      </c>
      <c r="B40" s="118">
        <v>6402</v>
      </c>
      <c r="C40" s="122">
        <v>825.23</v>
      </c>
      <c r="D40" s="124">
        <v>1000</v>
      </c>
      <c r="E40" s="120">
        <v>6706.8</v>
      </c>
      <c r="F40" s="119">
        <v>6113.8</v>
      </c>
      <c r="G40" s="119">
        <f>SUM(F40-E40)</f>
        <v>-593</v>
      </c>
      <c r="H40" s="119">
        <f>SUM(F40/E40)*100</f>
        <v>91.15822747062683</v>
      </c>
      <c r="I40" s="43">
        <f t="shared" si="0"/>
        <v>740.8601238442616</v>
      </c>
    </row>
    <row r="41" spans="1:9" s="33" customFormat="1" ht="22.5" customHeight="1" thickBot="1">
      <c r="A41" s="88" t="s">
        <v>143</v>
      </c>
      <c r="B41" s="89" t="s">
        <v>144</v>
      </c>
      <c r="C41" s="89"/>
      <c r="D41" s="42">
        <f aca="true" t="shared" si="7" ref="D41:F42">SUM(D42)</f>
        <v>0</v>
      </c>
      <c r="E41" s="42">
        <f t="shared" si="7"/>
        <v>725.5</v>
      </c>
      <c r="F41" s="42">
        <f t="shared" si="7"/>
        <v>577.9</v>
      </c>
      <c r="G41" s="90"/>
      <c r="H41" s="90"/>
      <c r="I41" s="43"/>
    </row>
    <row r="42" spans="1:9" s="33" customFormat="1" ht="23.25" customHeight="1">
      <c r="A42" s="91" t="s">
        <v>47</v>
      </c>
      <c r="B42" s="92"/>
      <c r="C42" s="92"/>
      <c r="D42" s="93">
        <f t="shared" si="7"/>
        <v>0</v>
      </c>
      <c r="E42" s="93">
        <f t="shared" si="7"/>
        <v>725.5</v>
      </c>
      <c r="F42" s="93">
        <f t="shared" si="7"/>
        <v>577.9</v>
      </c>
      <c r="G42" s="39"/>
      <c r="H42" s="39"/>
      <c r="I42" s="141"/>
    </row>
    <row r="43" spans="1:9" s="33" customFormat="1" ht="20.25" customHeight="1">
      <c r="A43" s="94" t="s">
        <v>48</v>
      </c>
      <c r="B43" s="95">
        <v>1</v>
      </c>
      <c r="C43" s="95"/>
      <c r="D43" s="96"/>
      <c r="E43" s="96">
        <f>SUM(E45)</f>
        <v>725.5</v>
      </c>
      <c r="F43" s="96">
        <f>SUM(F45)</f>
        <v>577.9</v>
      </c>
      <c r="G43" s="31"/>
      <c r="H43" s="31"/>
      <c r="I43" s="58"/>
    </row>
    <row r="44" spans="1:9" s="33" customFormat="1" ht="28.5" customHeight="1" thickBot="1">
      <c r="A44" s="97" t="s">
        <v>68</v>
      </c>
      <c r="B44" s="128">
        <v>2</v>
      </c>
      <c r="C44" s="128"/>
      <c r="D44" s="98"/>
      <c r="E44" s="53"/>
      <c r="F44" s="52"/>
      <c r="G44" s="52"/>
      <c r="H44" s="52"/>
      <c r="I44" s="142"/>
    </row>
    <row r="45" spans="1:9" s="33" customFormat="1" ht="20.25" customHeight="1" thickBot="1">
      <c r="A45" s="129" t="s">
        <v>69</v>
      </c>
      <c r="B45" s="130"/>
      <c r="C45" s="130"/>
      <c r="D45" s="127">
        <f aca="true" t="shared" si="8" ref="D45:F46">SUM(D46)</f>
        <v>0</v>
      </c>
      <c r="E45" s="127">
        <f t="shared" si="8"/>
        <v>725.5</v>
      </c>
      <c r="F45" s="127">
        <f t="shared" si="8"/>
        <v>577.9</v>
      </c>
      <c r="G45" s="90"/>
      <c r="H45" s="90"/>
      <c r="I45" s="140"/>
    </row>
    <row r="46" spans="1:9" s="33" customFormat="1" ht="20.25" customHeight="1" thickBot="1">
      <c r="A46" s="125" t="s">
        <v>143</v>
      </c>
      <c r="B46" s="126" t="s">
        <v>145</v>
      </c>
      <c r="C46" s="126"/>
      <c r="D46" s="127">
        <f t="shared" si="8"/>
        <v>0</v>
      </c>
      <c r="E46" s="127">
        <f t="shared" si="8"/>
        <v>725.5</v>
      </c>
      <c r="F46" s="127">
        <f t="shared" si="8"/>
        <v>577.9</v>
      </c>
      <c r="G46" s="90"/>
      <c r="H46" s="90"/>
      <c r="I46" s="43"/>
    </row>
    <row r="47" spans="1:9" s="33" customFormat="1" ht="29.25" customHeight="1">
      <c r="A47" s="160" t="s">
        <v>146</v>
      </c>
      <c r="B47" s="161" t="s">
        <v>147</v>
      </c>
      <c r="C47" s="161"/>
      <c r="D47" s="162"/>
      <c r="E47" s="162">
        <v>725.5</v>
      </c>
      <c r="F47" s="152">
        <v>577.9</v>
      </c>
      <c r="G47" s="152"/>
      <c r="H47" s="152"/>
      <c r="I47" s="141"/>
    </row>
    <row r="48" spans="1:9" s="33" customFormat="1" ht="34.5" customHeight="1" thickBot="1">
      <c r="A48" s="157" t="s">
        <v>76</v>
      </c>
      <c r="B48" s="158" t="s">
        <v>13</v>
      </c>
      <c r="C48" s="159">
        <f aca="true" t="shared" si="9" ref="C48:H48">SUM(C49)</f>
        <v>11127.9</v>
      </c>
      <c r="D48" s="159">
        <f t="shared" si="9"/>
        <v>17728.8</v>
      </c>
      <c r="E48" s="159">
        <f t="shared" si="9"/>
        <v>14697.399999999998</v>
      </c>
      <c r="F48" s="159">
        <f t="shared" si="9"/>
        <v>11785.5</v>
      </c>
      <c r="G48" s="159">
        <f t="shared" si="9"/>
        <v>-2911.899999999998</v>
      </c>
      <c r="H48" s="159">
        <f t="shared" si="9"/>
        <v>80.18765223781078</v>
      </c>
      <c r="I48" s="140">
        <f t="shared" si="0"/>
        <v>105.90947078963686</v>
      </c>
    </row>
    <row r="49" spans="1:9" s="33" customFormat="1" ht="29.25" customHeight="1" thickBot="1">
      <c r="A49" s="40" t="s">
        <v>77</v>
      </c>
      <c r="B49" s="41"/>
      <c r="C49" s="42">
        <f>SUM(C50:C51)</f>
        <v>11127.9</v>
      </c>
      <c r="D49" s="42">
        <f>SUM(D50:D51)</f>
        <v>17728.8</v>
      </c>
      <c r="E49" s="42">
        <f>SUM(E50:E51)</f>
        <v>14697.399999999998</v>
      </c>
      <c r="F49" s="42">
        <f>SUM(F50:F51)</f>
        <v>11785.5</v>
      </c>
      <c r="G49" s="42">
        <f aca="true" t="shared" si="10" ref="G49:G57">SUM(F49-E49)</f>
        <v>-2911.899999999998</v>
      </c>
      <c r="H49" s="42">
        <f aca="true" t="shared" si="11" ref="H49:H57">SUM(F49/E49)*100</f>
        <v>80.18765223781078</v>
      </c>
      <c r="I49" s="43">
        <f t="shared" si="0"/>
        <v>105.90947078963686</v>
      </c>
    </row>
    <row r="50" spans="1:9" s="33" customFormat="1" ht="29.25" customHeight="1">
      <c r="A50" s="113" t="s">
        <v>48</v>
      </c>
      <c r="B50" s="38">
        <v>1</v>
      </c>
      <c r="C50" s="114">
        <f>SUM(C53-C51)</f>
        <v>10886.4</v>
      </c>
      <c r="D50" s="115">
        <f>SUM(D52-D51)</f>
        <v>9348.5</v>
      </c>
      <c r="E50" s="39">
        <f>SUM(E53-E51)</f>
        <v>13228.099999999999</v>
      </c>
      <c r="F50" s="39">
        <f>SUM(F53-F51)</f>
        <v>11307.5</v>
      </c>
      <c r="G50" s="39">
        <f t="shared" si="10"/>
        <v>-1920.5999999999985</v>
      </c>
      <c r="H50" s="39">
        <f t="shared" si="11"/>
        <v>85.48090806691816</v>
      </c>
      <c r="I50" s="141">
        <f t="shared" si="0"/>
        <v>103.86812904174016</v>
      </c>
    </row>
    <row r="51" spans="1:9" s="33" customFormat="1" ht="30.75" customHeight="1" thickBot="1">
      <c r="A51" s="153" t="s">
        <v>49</v>
      </c>
      <c r="B51" s="154">
        <v>2</v>
      </c>
      <c r="C51" s="155">
        <v>241.5</v>
      </c>
      <c r="D51" s="62">
        <v>8380.3</v>
      </c>
      <c r="E51" s="62">
        <v>1469.3</v>
      </c>
      <c r="F51" s="61">
        <v>478</v>
      </c>
      <c r="G51" s="62">
        <f t="shared" si="10"/>
        <v>-991.3</v>
      </c>
      <c r="H51" s="62">
        <f t="shared" si="11"/>
        <v>32.532498468658545</v>
      </c>
      <c r="I51" s="142">
        <f t="shared" si="0"/>
        <v>197.9296066252588</v>
      </c>
    </row>
    <row r="52" spans="1:9" s="33" customFormat="1" ht="21.75" customHeight="1" thickBot="1">
      <c r="A52" s="40" t="s">
        <v>69</v>
      </c>
      <c r="B52" s="41"/>
      <c r="C52" s="42">
        <f>SUM(C53)</f>
        <v>11127.9</v>
      </c>
      <c r="D52" s="42">
        <f>SUM(D53)</f>
        <v>17728.8</v>
      </c>
      <c r="E52" s="42">
        <f>SUM(E53)</f>
        <v>14697.399999999998</v>
      </c>
      <c r="F52" s="42">
        <f>SUM(F53)</f>
        <v>11785.5</v>
      </c>
      <c r="G52" s="42">
        <f t="shared" si="10"/>
        <v>-2911.899999999998</v>
      </c>
      <c r="H52" s="42">
        <f t="shared" si="11"/>
        <v>80.18765223781078</v>
      </c>
      <c r="I52" s="43">
        <f t="shared" si="0"/>
        <v>105.90947078963686</v>
      </c>
    </row>
    <row r="53" spans="1:9" s="33" customFormat="1" ht="20.25" customHeight="1" thickBot="1">
      <c r="A53" s="40" t="s">
        <v>78</v>
      </c>
      <c r="B53" s="41" t="s">
        <v>17</v>
      </c>
      <c r="C53" s="42">
        <f>SUM(C54:C57)</f>
        <v>11127.9</v>
      </c>
      <c r="D53" s="42">
        <f>SUM(D54:D57)</f>
        <v>17728.8</v>
      </c>
      <c r="E53" s="42">
        <f>SUM(E54:E57)</f>
        <v>14697.399999999998</v>
      </c>
      <c r="F53" s="42">
        <f>SUM(F54:F57)</f>
        <v>11785.5</v>
      </c>
      <c r="G53" s="42">
        <f t="shared" si="10"/>
        <v>-2911.899999999998</v>
      </c>
      <c r="H53" s="42">
        <f t="shared" si="11"/>
        <v>80.18765223781078</v>
      </c>
      <c r="I53" s="43">
        <f t="shared" si="0"/>
        <v>105.90947078963686</v>
      </c>
    </row>
    <row r="54" spans="1:9" s="33" customFormat="1" ht="34.5" customHeight="1">
      <c r="A54" s="131" t="s">
        <v>156</v>
      </c>
      <c r="B54" s="38">
        <v>7502</v>
      </c>
      <c r="C54" s="39">
        <v>289.3</v>
      </c>
      <c r="D54" s="47"/>
      <c r="E54" s="47"/>
      <c r="F54" s="47"/>
      <c r="G54" s="47"/>
      <c r="H54" s="47"/>
      <c r="I54" s="141">
        <f t="shared" si="0"/>
        <v>0</v>
      </c>
    </row>
    <row r="55" spans="1:9" s="33" customFormat="1" ht="32.25" customHeight="1">
      <c r="A55" s="57" t="s">
        <v>78</v>
      </c>
      <c r="B55" s="36">
        <v>7502</v>
      </c>
      <c r="C55" s="31">
        <v>8666.4</v>
      </c>
      <c r="D55" s="96">
        <v>7848.5</v>
      </c>
      <c r="E55" s="32">
        <v>9365.3</v>
      </c>
      <c r="F55" s="32">
        <v>8011.5</v>
      </c>
      <c r="G55" s="31">
        <f t="shared" si="10"/>
        <v>-1353.7999999999993</v>
      </c>
      <c r="H55" s="31">
        <f t="shared" si="11"/>
        <v>85.54451005306825</v>
      </c>
      <c r="I55" s="58">
        <f t="shared" si="0"/>
        <v>92.44322902243147</v>
      </c>
    </row>
    <row r="56" spans="1:9" s="33" customFormat="1" ht="31.5" customHeight="1">
      <c r="A56" s="57" t="s">
        <v>39</v>
      </c>
      <c r="B56" s="36">
        <v>7502</v>
      </c>
      <c r="C56" s="31">
        <v>481.6</v>
      </c>
      <c r="D56" s="31">
        <v>8380.3</v>
      </c>
      <c r="E56" s="31">
        <v>1469.3</v>
      </c>
      <c r="F56" s="32">
        <v>478</v>
      </c>
      <c r="G56" s="31">
        <f t="shared" si="10"/>
        <v>-991.3</v>
      </c>
      <c r="H56" s="31">
        <f t="shared" si="11"/>
        <v>32.532498468658545</v>
      </c>
      <c r="I56" s="58">
        <f t="shared" si="0"/>
        <v>99.25249169435216</v>
      </c>
    </row>
    <row r="57" spans="1:9" s="33" customFormat="1" ht="18.75" customHeight="1" thickBot="1">
      <c r="A57" s="59" t="s">
        <v>79</v>
      </c>
      <c r="B57" s="51">
        <v>7505</v>
      </c>
      <c r="C57" s="52">
        <v>1690.6</v>
      </c>
      <c r="D57" s="116">
        <v>1500</v>
      </c>
      <c r="E57" s="52">
        <v>3862.8</v>
      </c>
      <c r="F57" s="52">
        <v>3296</v>
      </c>
      <c r="G57" s="52">
        <f t="shared" si="10"/>
        <v>-566.8000000000002</v>
      </c>
      <c r="H57" s="52">
        <f t="shared" si="11"/>
        <v>85.32670601636119</v>
      </c>
      <c r="I57" s="140">
        <f t="shared" si="0"/>
        <v>194.96036909972793</v>
      </c>
    </row>
    <row r="58" spans="1:9" s="33" customFormat="1" ht="18" customHeight="1" thickBot="1">
      <c r="A58" s="48" t="s">
        <v>80</v>
      </c>
      <c r="B58" s="49" t="s">
        <v>15</v>
      </c>
      <c r="C58" s="50">
        <f aca="true" t="shared" si="12" ref="C58:H58">SUM(C59)</f>
        <v>1082.565</v>
      </c>
      <c r="D58" s="50">
        <f t="shared" si="12"/>
        <v>1402.3</v>
      </c>
      <c r="E58" s="50">
        <f t="shared" si="12"/>
        <v>1402.3</v>
      </c>
      <c r="F58" s="50">
        <f t="shared" si="12"/>
        <v>981.8000000000001</v>
      </c>
      <c r="G58" s="50">
        <f t="shared" si="12"/>
        <v>-420.4999999999999</v>
      </c>
      <c r="H58" s="50">
        <f t="shared" si="12"/>
        <v>70.013549169222</v>
      </c>
      <c r="I58" s="43">
        <f t="shared" si="0"/>
        <v>90.69201387445558</v>
      </c>
    </row>
    <row r="59" spans="1:9" s="33" customFormat="1" ht="18" customHeight="1" thickBot="1">
      <c r="A59" s="40" t="s">
        <v>77</v>
      </c>
      <c r="B59" s="41"/>
      <c r="C59" s="42">
        <f>SUM(C60+C61)</f>
        <v>1082.565</v>
      </c>
      <c r="D59" s="42">
        <f>SUM(D60+D61)</f>
        <v>1402.3</v>
      </c>
      <c r="E59" s="42">
        <f>SUM(E60+E61)</f>
        <v>1402.3</v>
      </c>
      <c r="F59" s="42">
        <f>SUM(F60+F61)</f>
        <v>981.8000000000001</v>
      </c>
      <c r="G59" s="42">
        <f>SUM(F59-E59)</f>
        <v>-420.4999999999999</v>
      </c>
      <c r="H59" s="42">
        <f>SUM(F59/E59)*100</f>
        <v>70.013549169222</v>
      </c>
      <c r="I59" s="43">
        <f t="shared" si="0"/>
        <v>90.69201387445558</v>
      </c>
    </row>
    <row r="60" spans="1:9" s="33" customFormat="1" ht="22.5" customHeight="1">
      <c r="A60" s="113" t="s">
        <v>48</v>
      </c>
      <c r="B60" s="38">
        <v>1</v>
      </c>
      <c r="C60" s="39">
        <f>SUM(C62)</f>
        <v>1082.565</v>
      </c>
      <c r="D60" s="39">
        <f>SUM(D62)</f>
        <v>1402.3</v>
      </c>
      <c r="E60" s="39">
        <f>SUM(E62)</f>
        <v>1402.3</v>
      </c>
      <c r="F60" s="39">
        <f>SUM(F62)</f>
        <v>981.8000000000001</v>
      </c>
      <c r="G60" s="39">
        <f>SUM(G62)</f>
        <v>-420.4999999999999</v>
      </c>
      <c r="H60" s="39">
        <f>SUM(F60/E60)*100</f>
        <v>70.013549169222</v>
      </c>
      <c r="I60" s="141">
        <f t="shared" si="0"/>
        <v>90.69201387445558</v>
      </c>
    </row>
    <row r="61" spans="1:9" s="33" customFormat="1" ht="31.5" customHeight="1" thickBot="1">
      <c r="A61" s="59" t="s">
        <v>49</v>
      </c>
      <c r="B61" s="51">
        <v>2</v>
      </c>
      <c r="C61" s="51"/>
      <c r="D61" s="52"/>
      <c r="E61" s="53"/>
      <c r="F61" s="53"/>
      <c r="G61" s="53"/>
      <c r="H61" s="52"/>
      <c r="I61" s="140"/>
    </row>
    <row r="62" spans="1:9" s="33" customFormat="1" ht="18.75" customHeight="1" thickBot="1">
      <c r="A62" s="40" t="s">
        <v>69</v>
      </c>
      <c r="B62" s="41"/>
      <c r="C62" s="42">
        <f>SUM(C63+C66)</f>
        <v>1082.565</v>
      </c>
      <c r="D62" s="42">
        <f>SUM(D63+D66)</f>
        <v>1402.3</v>
      </c>
      <c r="E62" s="42">
        <f>SUM(E63+E66)</f>
        <v>1402.3</v>
      </c>
      <c r="F62" s="42">
        <f>SUM(F63+F66)</f>
        <v>981.8000000000001</v>
      </c>
      <c r="G62" s="42">
        <f aca="true" t="shared" si="13" ref="G62:G82">SUM(F62-E62)</f>
        <v>-420.4999999999999</v>
      </c>
      <c r="H62" s="42">
        <f aca="true" t="shared" si="14" ref="H62:H82">SUM(F62/E62)*100</f>
        <v>70.013549169222</v>
      </c>
      <c r="I62" s="43">
        <f t="shared" si="0"/>
        <v>90.69201387445558</v>
      </c>
    </row>
    <row r="63" spans="1:9" s="33" customFormat="1" ht="18.75" customHeight="1" thickBot="1">
      <c r="A63" s="40" t="s">
        <v>81</v>
      </c>
      <c r="B63" s="41" t="s">
        <v>82</v>
      </c>
      <c r="C63" s="42">
        <f>SUM(C64:C65)</f>
        <v>826.3</v>
      </c>
      <c r="D63" s="42">
        <f>SUM(D64:D65)</f>
        <v>1183.3</v>
      </c>
      <c r="E63" s="42">
        <f>SUM(E64:E65)</f>
        <v>1183.3</v>
      </c>
      <c r="F63" s="42">
        <f>SUM(F64:F65)</f>
        <v>945.9000000000001</v>
      </c>
      <c r="G63" s="42">
        <f t="shared" si="13"/>
        <v>-237.39999999999986</v>
      </c>
      <c r="H63" s="42">
        <f t="shared" si="14"/>
        <v>79.93746302712754</v>
      </c>
      <c r="I63" s="43">
        <f t="shared" si="0"/>
        <v>114.47416192666104</v>
      </c>
    </row>
    <row r="64" spans="1:9" s="33" customFormat="1" ht="18.75" customHeight="1">
      <c r="A64" s="113" t="s">
        <v>83</v>
      </c>
      <c r="B64" s="38">
        <v>8502</v>
      </c>
      <c r="C64" s="39">
        <v>504.2</v>
      </c>
      <c r="D64" s="112">
        <v>810</v>
      </c>
      <c r="E64" s="112">
        <v>810</v>
      </c>
      <c r="F64" s="132">
        <v>637.7</v>
      </c>
      <c r="G64" s="39">
        <f t="shared" si="13"/>
        <v>-172.29999999999995</v>
      </c>
      <c r="H64" s="39">
        <f t="shared" si="14"/>
        <v>78.72839506172839</v>
      </c>
      <c r="I64" s="141">
        <f t="shared" si="0"/>
        <v>126.47758825862753</v>
      </c>
    </row>
    <row r="65" spans="1:9" s="33" customFormat="1" ht="35.25" customHeight="1" thickBot="1">
      <c r="A65" s="57" t="s">
        <v>84</v>
      </c>
      <c r="B65" s="36" t="s">
        <v>85</v>
      </c>
      <c r="C65" s="31">
        <v>322.1</v>
      </c>
      <c r="D65" s="86">
        <v>373.3</v>
      </c>
      <c r="E65" s="86">
        <v>373.3</v>
      </c>
      <c r="F65" s="105">
        <v>308.2</v>
      </c>
      <c r="G65" s="31">
        <f t="shared" si="13"/>
        <v>-65.10000000000002</v>
      </c>
      <c r="H65" s="31">
        <f t="shared" si="14"/>
        <v>82.56094294133403</v>
      </c>
      <c r="I65" s="58">
        <f t="shared" si="0"/>
        <v>95.68457000931386</v>
      </c>
    </row>
    <row r="66" spans="1:9" s="33" customFormat="1" ht="18.75" customHeight="1" thickBot="1">
      <c r="A66" s="48" t="s">
        <v>86</v>
      </c>
      <c r="B66" s="41" t="s">
        <v>87</v>
      </c>
      <c r="C66" s="134">
        <f>SUM(C67:C69)</f>
        <v>256.265</v>
      </c>
      <c r="D66" s="42">
        <f>SUM(D67:D69)</f>
        <v>219</v>
      </c>
      <c r="E66" s="42">
        <f>SUM(E67:E69)</f>
        <v>219</v>
      </c>
      <c r="F66" s="42">
        <f>SUM(F67:F69)</f>
        <v>35.9</v>
      </c>
      <c r="G66" s="42">
        <f t="shared" si="13"/>
        <v>-183.1</v>
      </c>
      <c r="H66" s="42">
        <f t="shared" si="14"/>
        <v>16.392694063926943</v>
      </c>
      <c r="I66" s="43">
        <f t="shared" si="0"/>
        <v>14.00893606227928</v>
      </c>
    </row>
    <row r="67" spans="1:9" s="33" customFormat="1" ht="18.75" customHeight="1">
      <c r="A67" s="113" t="s">
        <v>88</v>
      </c>
      <c r="B67" s="38">
        <v>8602</v>
      </c>
      <c r="C67" s="114">
        <v>21.265</v>
      </c>
      <c r="D67" s="39">
        <v>107</v>
      </c>
      <c r="E67" s="39">
        <v>107</v>
      </c>
      <c r="F67" s="39">
        <v>35</v>
      </c>
      <c r="G67" s="39">
        <f t="shared" si="13"/>
        <v>-72</v>
      </c>
      <c r="H67" s="39">
        <f t="shared" si="14"/>
        <v>32.71028037383177</v>
      </c>
      <c r="I67" s="141">
        <f t="shared" si="0"/>
        <v>164.58970138725607</v>
      </c>
    </row>
    <row r="68" spans="1:9" s="33" customFormat="1" ht="18.75" customHeight="1">
      <c r="A68" s="57" t="s">
        <v>157</v>
      </c>
      <c r="B68" s="36">
        <v>8602</v>
      </c>
      <c r="C68" s="100">
        <v>235</v>
      </c>
      <c r="D68" s="31"/>
      <c r="E68" s="31"/>
      <c r="F68" s="31"/>
      <c r="G68" s="31"/>
      <c r="H68" s="31"/>
      <c r="I68" s="58">
        <f t="shared" si="0"/>
        <v>0</v>
      </c>
    </row>
    <row r="69" spans="1:9" s="33" customFormat="1" ht="18.75" customHeight="1" thickBot="1">
      <c r="A69" s="59" t="s">
        <v>89</v>
      </c>
      <c r="B69" s="51">
        <v>8603</v>
      </c>
      <c r="C69" s="51"/>
      <c r="D69" s="52">
        <v>112</v>
      </c>
      <c r="E69" s="52">
        <v>112</v>
      </c>
      <c r="F69" s="53">
        <v>0.9</v>
      </c>
      <c r="G69" s="52">
        <f t="shared" si="13"/>
        <v>-111.1</v>
      </c>
      <c r="H69" s="52">
        <f t="shared" si="14"/>
        <v>0.8035714285714287</v>
      </c>
      <c r="I69" s="140"/>
    </row>
    <row r="70" spans="1:9" s="33" customFormat="1" ht="20.25" customHeight="1" thickBot="1">
      <c r="A70" s="48" t="s">
        <v>90</v>
      </c>
      <c r="B70" s="41" t="s">
        <v>14</v>
      </c>
      <c r="C70" s="50">
        <f>SUM(C71)</f>
        <v>24695.100000000002</v>
      </c>
      <c r="D70" s="50">
        <f>SUM(D71)</f>
        <v>35640.8</v>
      </c>
      <c r="E70" s="50">
        <f>SUM(E74)</f>
        <v>34040.9</v>
      </c>
      <c r="F70" s="50">
        <f>SUM(F74)</f>
        <v>32358</v>
      </c>
      <c r="G70" s="42">
        <f t="shared" si="13"/>
        <v>-1682.9000000000015</v>
      </c>
      <c r="H70" s="42">
        <f t="shared" si="14"/>
        <v>95.05624116871175</v>
      </c>
      <c r="I70" s="43">
        <f t="shared" si="0"/>
        <v>131.0300423970747</v>
      </c>
    </row>
    <row r="71" spans="1:9" s="33" customFormat="1" ht="18.75" customHeight="1" thickBot="1">
      <c r="A71" s="40" t="s">
        <v>77</v>
      </c>
      <c r="B71" s="41"/>
      <c r="C71" s="42">
        <f>SUM(C72:C73)</f>
        <v>24695.100000000002</v>
      </c>
      <c r="D71" s="42">
        <f>SUM(D72:D73)</f>
        <v>35640.8</v>
      </c>
      <c r="E71" s="42">
        <f>SUM(E74)</f>
        <v>34040.9</v>
      </c>
      <c r="F71" s="42">
        <f>SUM(F74)</f>
        <v>32358</v>
      </c>
      <c r="G71" s="42">
        <f t="shared" si="13"/>
        <v>-1682.9000000000015</v>
      </c>
      <c r="H71" s="42">
        <f t="shared" si="14"/>
        <v>95.05624116871175</v>
      </c>
      <c r="I71" s="43">
        <f t="shared" si="0"/>
        <v>131.0300423970747</v>
      </c>
    </row>
    <row r="72" spans="1:9" s="33" customFormat="1" ht="18.75" customHeight="1">
      <c r="A72" s="113" t="s">
        <v>48</v>
      </c>
      <c r="B72" s="38">
        <v>1</v>
      </c>
      <c r="C72" s="111">
        <v>22717.2</v>
      </c>
      <c r="D72" s="112">
        <f>SUM(D74-D73)</f>
        <v>27359.500000000004</v>
      </c>
      <c r="E72" s="112">
        <f>SUM(E74-E73)</f>
        <v>30467.600000000002</v>
      </c>
      <c r="F72" s="112">
        <f>SUM(F74-F73)</f>
        <v>29516.5</v>
      </c>
      <c r="G72" s="39">
        <f t="shared" si="13"/>
        <v>-951.1000000000022</v>
      </c>
      <c r="H72" s="39">
        <f t="shared" si="14"/>
        <v>96.87832320235266</v>
      </c>
      <c r="I72" s="141">
        <f t="shared" si="0"/>
        <v>129.9301850580177</v>
      </c>
    </row>
    <row r="73" spans="1:9" s="33" customFormat="1" ht="33" customHeight="1" thickBot="1">
      <c r="A73" s="59" t="s">
        <v>49</v>
      </c>
      <c r="B73" s="51">
        <v>2</v>
      </c>
      <c r="C73" s="99">
        <v>1977.9</v>
      </c>
      <c r="D73" s="133">
        <v>8281.3</v>
      </c>
      <c r="E73" s="52">
        <v>3573.3</v>
      </c>
      <c r="F73" s="53">
        <v>2841.5</v>
      </c>
      <c r="G73" s="52">
        <f t="shared" si="13"/>
        <v>-731.8000000000002</v>
      </c>
      <c r="H73" s="52">
        <f t="shared" si="14"/>
        <v>79.52033134637449</v>
      </c>
      <c r="I73" s="140">
        <f t="shared" si="0"/>
        <v>143.66247029677942</v>
      </c>
    </row>
    <row r="74" spans="1:9" s="33" customFormat="1" ht="18" customHeight="1" thickBot="1">
      <c r="A74" s="40" t="s">
        <v>69</v>
      </c>
      <c r="B74" s="41"/>
      <c r="C74" s="42">
        <f>SUM(C75)</f>
        <v>24695.1</v>
      </c>
      <c r="D74" s="42">
        <f>SUM(D75)</f>
        <v>35640.8</v>
      </c>
      <c r="E74" s="42">
        <f>SUM(E75)</f>
        <v>34040.9</v>
      </c>
      <c r="F74" s="42">
        <f>SUM(F75)</f>
        <v>32358</v>
      </c>
      <c r="G74" s="42">
        <f t="shared" si="13"/>
        <v>-1682.9000000000015</v>
      </c>
      <c r="H74" s="42">
        <f t="shared" si="14"/>
        <v>95.05624116871175</v>
      </c>
      <c r="I74" s="43">
        <f aca="true" t="shared" si="15" ref="I74:I86">SUM(F74/C74)*100</f>
        <v>131.03004239707474</v>
      </c>
    </row>
    <row r="75" spans="1:9" s="33" customFormat="1" ht="21.75" customHeight="1" thickBot="1">
      <c r="A75" s="40" t="s">
        <v>91</v>
      </c>
      <c r="B75" s="41" t="s">
        <v>92</v>
      </c>
      <c r="C75" s="42">
        <f>SUM(C76:C79)</f>
        <v>24695.1</v>
      </c>
      <c r="D75" s="42">
        <f>SUM(D76:D79)</f>
        <v>35640.8</v>
      </c>
      <c r="E75" s="42">
        <f>SUM(E76:E79)</f>
        <v>34040.9</v>
      </c>
      <c r="F75" s="42">
        <f>SUM(F76:F79)</f>
        <v>32358</v>
      </c>
      <c r="G75" s="42">
        <f t="shared" si="13"/>
        <v>-1682.9000000000015</v>
      </c>
      <c r="H75" s="42">
        <f t="shared" si="14"/>
        <v>95.05624116871175</v>
      </c>
      <c r="I75" s="43">
        <f t="shared" si="15"/>
        <v>131.03004239707474</v>
      </c>
    </row>
    <row r="76" spans="1:9" s="33" customFormat="1" ht="19.5" customHeight="1">
      <c r="A76" s="113" t="s">
        <v>31</v>
      </c>
      <c r="B76" s="38">
        <v>8802</v>
      </c>
      <c r="C76" s="111">
        <v>20706.6</v>
      </c>
      <c r="D76" s="112">
        <v>24956.9</v>
      </c>
      <c r="E76" s="103">
        <v>27581.9</v>
      </c>
      <c r="F76" s="103">
        <v>26701.7</v>
      </c>
      <c r="G76" s="39">
        <f t="shared" si="13"/>
        <v>-880.2000000000007</v>
      </c>
      <c r="H76" s="39">
        <f t="shared" si="14"/>
        <v>96.80877677027325</v>
      </c>
      <c r="I76" s="141">
        <f t="shared" si="15"/>
        <v>128.95260448359463</v>
      </c>
    </row>
    <row r="77" spans="1:9" s="33" customFormat="1" ht="36.75" customHeight="1">
      <c r="A77" s="57" t="s">
        <v>39</v>
      </c>
      <c r="B77" s="36">
        <v>8802</v>
      </c>
      <c r="C77" s="36"/>
      <c r="D77" s="86">
        <v>5587</v>
      </c>
      <c r="E77" s="105"/>
      <c r="F77" s="105"/>
      <c r="G77" s="100">
        <f t="shared" si="13"/>
        <v>0</v>
      </c>
      <c r="H77" s="31"/>
      <c r="I77" s="58"/>
    </row>
    <row r="78" spans="1:9" s="33" customFormat="1" ht="63.75" customHeight="1">
      <c r="A78" s="57" t="s">
        <v>148</v>
      </c>
      <c r="B78" s="36" t="s">
        <v>149</v>
      </c>
      <c r="C78" s="36"/>
      <c r="D78" s="86"/>
      <c r="E78" s="105">
        <v>1230.6</v>
      </c>
      <c r="F78" s="105">
        <v>1226.5</v>
      </c>
      <c r="G78" s="100">
        <f t="shared" si="13"/>
        <v>-4.099999999999909</v>
      </c>
      <c r="H78" s="31">
        <f t="shared" si="14"/>
        <v>99.6668291890135</v>
      </c>
      <c r="I78" s="58"/>
    </row>
    <row r="79" spans="1:9" s="33" customFormat="1" ht="33" customHeight="1" thickBot="1">
      <c r="A79" s="59" t="s">
        <v>93</v>
      </c>
      <c r="B79" s="51" t="s">
        <v>94</v>
      </c>
      <c r="C79" s="99">
        <v>3988.5</v>
      </c>
      <c r="D79" s="133">
        <v>5096.9</v>
      </c>
      <c r="E79" s="53">
        <v>5228.4</v>
      </c>
      <c r="F79" s="53">
        <v>4429.8</v>
      </c>
      <c r="G79" s="45">
        <f t="shared" si="13"/>
        <v>-798.5999999999995</v>
      </c>
      <c r="H79" s="45">
        <f t="shared" si="14"/>
        <v>84.72572871241681</v>
      </c>
      <c r="I79" s="140">
        <f t="shared" si="15"/>
        <v>111.06430989093646</v>
      </c>
    </row>
    <row r="80" spans="1:9" s="33" customFormat="1" ht="17.25" customHeight="1" thickBot="1">
      <c r="A80" s="48" t="s">
        <v>95</v>
      </c>
      <c r="B80" s="49">
        <v>10</v>
      </c>
      <c r="C80" s="50">
        <f aca="true" t="shared" si="16" ref="C80:F81">SUM(C81)</f>
        <v>504</v>
      </c>
      <c r="D80" s="50">
        <f t="shared" si="16"/>
        <v>558.6</v>
      </c>
      <c r="E80" s="50">
        <f t="shared" si="16"/>
        <v>667.6</v>
      </c>
      <c r="F80" s="50">
        <f t="shared" si="16"/>
        <v>627.9</v>
      </c>
      <c r="G80" s="50">
        <f t="shared" si="13"/>
        <v>-39.700000000000045</v>
      </c>
      <c r="H80" s="50">
        <f t="shared" si="14"/>
        <v>94.05332534451767</v>
      </c>
      <c r="I80" s="43">
        <f t="shared" si="15"/>
        <v>124.58333333333333</v>
      </c>
    </row>
    <row r="81" spans="1:9" s="33" customFormat="1" ht="17.25" customHeight="1" thickBot="1">
      <c r="A81" s="40" t="s">
        <v>77</v>
      </c>
      <c r="B81" s="41"/>
      <c r="C81" s="135">
        <f t="shared" si="16"/>
        <v>504</v>
      </c>
      <c r="D81" s="135">
        <f t="shared" si="16"/>
        <v>558.6</v>
      </c>
      <c r="E81" s="42">
        <f t="shared" si="16"/>
        <v>667.6</v>
      </c>
      <c r="F81" s="42">
        <f t="shared" si="16"/>
        <v>627.9</v>
      </c>
      <c r="G81" s="42">
        <f t="shared" si="13"/>
        <v>-39.700000000000045</v>
      </c>
      <c r="H81" s="42">
        <f t="shared" si="14"/>
        <v>94.05332534451767</v>
      </c>
      <c r="I81" s="43">
        <f t="shared" si="15"/>
        <v>124.58333333333333</v>
      </c>
    </row>
    <row r="82" spans="1:9" s="33" customFormat="1" ht="20.25" customHeight="1">
      <c r="A82" s="113" t="s">
        <v>48</v>
      </c>
      <c r="B82" s="38">
        <v>1</v>
      </c>
      <c r="C82" s="112">
        <f>SUM(C84)</f>
        <v>504</v>
      </c>
      <c r="D82" s="112">
        <f>SUM(D84)</f>
        <v>558.6</v>
      </c>
      <c r="E82" s="112">
        <f>SUM(E84)</f>
        <v>667.6</v>
      </c>
      <c r="F82" s="112">
        <f>SUM(F84)</f>
        <v>627.9</v>
      </c>
      <c r="G82" s="39">
        <f t="shared" si="13"/>
        <v>-39.700000000000045</v>
      </c>
      <c r="H82" s="39">
        <f t="shared" si="14"/>
        <v>94.05332534451767</v>
      </c>
      <c r="I82" s="141">
        <f t="shared" si="15"/>
        <v>124.58333333333333</v>
      </c>
    </row>
    <row r="83" spans="1:9" s="33" customFormat="1" ht="30.75" customHeight="1" thickBot="1">
      <c r="A83" s="59" t="s">
        <v>68</v>
      </c>
      <c r="B83" s="51">
        <v>2</v>
      </c>
      <c r="C83" s="51"/>
      <c r="D83" s="52"/>
      <c r="E83" s="53"/>
      <c r="F83" s="53"/>
      <c r="G83" s="53"/>
      <c r="H83" s="52"/>
      <c r="I83" s="140"/>
    </row>
    <row r="84" spans="1:9" ht="16.5" thickBot="1">
      <c r="A84" s="40" t="s">
        <v>69</v>
      </c>
      <c r="B84" s="41"/>
      <c r="C84" s="42">
        <f>SUM(C85)</f>
        <v>504</v>
      </c>
      <c r="D84" s="42">
        <f>SUM(D85)</f>
        <v>558.6</v>
      </c>
      <c r="E84" s="42">
        <f>SUM(E85)</f>
        <v>667.6</v>
      </c>
      <c r="F84" s="42">
        <f>SUM(F85)</f>
        <v>627.9</v>
      </c>
      <c r="G84" s="42">
        <f>SUM(F84-E84)</f>
        <v>-39.700000000000045</v>
      </c>
      <c r="H84" s="42">
        <f>SUM(F84/E84)*100</f>
        <v>94.05332534451767</v>
      </c>
      <c r="I84" s="43">
        <f t="shared" si="15"/>
        <v>124.58333333333333</v>
      </c>
    </row>
    <row r="85" spans="1:9" ht="16.5" thickBot="1">
      <c r="A85" s="40" t="s">
        <v>95</v>
      </c>
      <c r="B85" s="41" t="s">
        <v>96</v>
      </c>
      <c r="C85" s="42">
        <f>SUM(C86+C87)</f>
        <v>504</v>
      </c>
      <c r="D85" s="42">
        <f>SUM(D86+D87)</f>
        <v>558.6</v>
      </c>
      <c r="E85" s="42">
        <f>SUM(E86+E87)</f>
        <v>667.6</v>
      </c>
      <c r="F85" s="42">
        <f>SUM(F86+F87)</f>
        <v>627.9</v>
      </c>
      <c r="G85" s="42">
        <f>SUM(G86+G87)</f>
        <v>-39.700000000000024</v>
      </c>
      <c r="H85" s="42">
        <f>SUM(F85/E85)*100</f>
        <v>94.05332534451767</v>
      </c>
      <c r="I85" s="43">
        <f t="shared" si="15"/>
        <v>124.58333333333333</v>
      </c>
    </row>
    <row r="86" spans="1:9" ht="15.75">
      <c r="A86" s="136" t="s">
        <v>104</v>
      </c>
      <c r="B86" s="137">
        <v>9012</v>
      </c>
      <c r="C86" s="114">
        <v>504</v>
      </c>
      <c r="D86" s="112">
        <v>520</v>
      </c>
      <c r="E86" s="112">
        <v>629</v>
      </c>
      <c r="F86" s="47">
        <v>627.9</v>
      </c>
      <c r="G86" s="39">
        <f>SUM(F86-E86)</f>
        <v>-1.1000000000000227</v>
      </c>
      <c r="H86" s="39">
        <f>SUM(F86/E86)*100</f>
        <v>99.82511923688394</v>
      </c>
      <c r="I86" s="141">
        <f t="shared" si="15"/>
        <v>124.58333333333333</v>
      </c>
    </row>
    <row r="87" spans="1:9" ht="32.25" thickBot="1">
      <c r="A87" s="60" t="s">
        <v>97</v>
      </c>
      <c r="B87" s="61">
        <v>9019</v>
      </c>
      <c r="C87" s="61"/>
      <c r="D87" s="101">
        <v>38.6</v>
      </c>
      <c r="E87" s="101">
        <v>38.6</v>
      </c>
      <c r="F87" s="62"/>
      <c r="G87" s="62">
        <f>SUM(F87-E87)</f>
        <v>-38.6</v>
      </c>
      <c r="H87" s="62">
        <f>SUM(F87/E87)*100</f>
        <v>0</v>
      </c>
      <c r="I87" s="140"/>
    </row>
    <row r="88" spans="2:3" ht="15.75">
      <c r="B88" s="37"/>
      <c r="C88" s="37"/>
    </row>
    <row r="89" spans="1:3" ht="15.75">
      <c r="A89" s="34" t="s">
        <v>158</v>
      </c>
      <c r="B89" s="2"/>
      <c r="C89" s="2"/>
    </row>
    <row r="90" spans="1:3" ht="15.75">
      <c r="A90" s="34" t="s">
        <v>98</v>
      </c>
      <c r="B90" s="34" t="s">
        <v>99</v>
      </c>
      <c r="C90" s="34"/>
    </row>
    <row r="91" spans="2:3" ht="15.75">
      <c r="B91" s="37"/>
      <c r="C91" s="37"/>
    </row>
    <row r="92" spans="2:3" ht="15.75">
      <c r="B92" s="37"/>
      <c r="C92" s="37"/>
    </row>
    <row r="93" spans="2:3" ht="15.75">
      <c r="B93" s="37"/>
      <c r="C93" s="37"/>
    </row>
    <row r="94" spans="2:3" ht="15.75">
      <c r="B94" s="37"/>
      <c r="C94" s="37"/>
    </row>
    <row r="95" spans="2:3" ht="15.75">
      <c r="B95" s="37"/>
      <c r="C95" s="37"/>
    </row>
    <row r="96" spans="2:3" ht="15.75">
      <c r="B96" s="37"/>
      <c r="C96" s="37"/>
    </row>
    <row r="97" spans="2:3" ht="15.75">
      <c r="B97" s="37"/>
      <c r="C97" s="37"/>
    </row>
    <row r="98" spans="2:3" ht="15.75">
      <c r="B98" s="37"/>
      <c r="C98" s="37"/>
    </row>
    <row r="99" spans="1:4" ht="15.75">
      <c r="A99" s="28"/>
      <c r="B99" s="29"/>
      <c r="C99" s="29"/>
      <c r="D99" s="30"/>
    </row>
    <row r="100" spans="1:4" ht="15.75">
      <c r="A100" s="28"/>
      <c r="B100" s="29"/>
      <c r="C100" s="29"/>
      <c r="D100" s="30"/>
    </row>
    <row r="101" spans="1:4" ht="15.75">
      <c r="A101" s="28"/>
      <c r="B101" s="29"/>
      <c r="C101" s="29"/>
      <c r="D101" s="30"/>
    </row>
    <row r="102" spans="1:4" ht="15.75">
      <c r="A102" s="28"/>
      <c r="B102" s="29"/>
      <c r="C102" s="29"/>
      <c r="D102" s="30"/>
    </row>
    <row r="103" spans="1:4" ht="15.75">
      <c r="A103" s="28"/>
      <c r="B103" s="29"/>
      <c r="C103" s="29"/>
      <c r="D103" s="30"/>
    </row>
    <row r="104" spans="1:4" ht="15.75">
      <c r="A104" s="28"/>
      <c r="B104" s="29"/>
      <c r="C104" s="29"/>
      <c r="D104" s="30"/>
    </row>
    <row r="105" spans="1:4" ht="15.75">
      <c r="A105" s="28"/>
      <c r="B105" s="29"/>
      <c r="C105" s="29"/>
      <c r="D105" s="30"/>
    </row>
    <row r="106" spans="1:4" ht="15.75">
      <c r="A106" s="28"/>
      <c r="B106" s="29"/>
      <c r="C106" s="29"/>
      <c r="D106" s="30"/>
    </row>
    <row r="107" spans="1:4" ht="15.75">
      <c r="A107" s="28"/>
      <c r="B107" s="29"/>
      <c r="C107" s="29"/>
      <c r="D107" s="30"/>
    </row>
    <row r="108" spans="1:4" ht="15.75">
      <c r="A108" s="28"/>
      <c r="B108" s="29"/>
      <c r="C108" s="29"/>
      <c r="D108" s="30"/>
    </row>
    <row r="109" spans="1:4" ht="15.75">
      <c r="A109" s="28"/>
      <c r="B109" s="29"/>
      <c r="C109" s="29"/>
      <c r="D109" s="30"/>
    </row>
    <row r="110" spans="1:4" ht="15.75">
      <c r="A110" s="28"/>
      <c r="B110" s="30"/>
      <c r="C110" s="30"/>
      <c r="D110" s="30"/>
    </row>
  </sheetData>
  <sheetProtection/>
  <mergeCells count="10">
    <mergeCell ref="C7:C8"/>
    <mergeCell ref="A6:H6"/>
    <mergeCell ref="F1:H1"/>
    <mergeCell ref="A7:A8"/>
    <mergeCell ref="D7:D8"/>
    <mergeCell ref="E7:E8"/>
    <mergeCell ref="F7:F8"/>
    <mergeCell ref="G7:H7"/>
    <mergeCell ref="B7:B8"/>
    <mergeCell ref="A5:H5"/>
  </mergeCells>
  <printOptions/>
  <pageMargins left="0.99" right="0.19" top="0.15748031496062992" bottom="0.26" header="0.16" footer="0.24"/>
  <pageSetup fitToHeight="2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2"/>
  <sheetViews>
    <sheetView workbookViewId="0" topLeftCell="A1">
      <selection activeCell="F4" sqref="F4:I4"/>
    </sheetView>
  </sheetViews>
  <sheetFormatPr defaultColWidth="9.00390625" defaultRowHeight="12.75"/>
  <cols>
    <col min="1" max="1" width="3.375" style="0" customWidth="1"/>
    <col min="2" max="2" width="22.00390625" style="0" customWidth="1"/>
    <col min="3" max="3" width="9.00390625" style="0" customWidth="1"/>
    <col min="6" max="6" width="8.125" style="0" customWidth="1"/>
  </cols>
  <sheetData>
    <row r="2" spans="1:9" ht="18.75">
      <c r="A2" s="6"/>
      <c r="C2" s="83" t="s">
        <v>261</v>
      </c>
      <c r="D2" s="83"/>
      <c r="E2" s="83"/>
      <c r="F2" s="83"/>
      <c r="G2" s="83"/>
      <c r="H2" s="255" t="s">
        <v>262</v>
      </c>
      <c r="I2" s="255"/>
    </row>
    <row r="3" spans="1:9" ht="18.75">
      <c r="A3" s="7"/>
      <c r="D3" s="1" t="s">
        <v>263</v>
      </c>
      <c r="F3" s="255" t="s">
        <v>264</v>
      </c>
      <c r="G3" s="255"/>
      <c r="H3" s="255"/>
      <c r="I3" s="255"/>
    </row>
    <row r="4" spans="1:9" ht="15">
      <c r="A4" s="5"/>
      <c r="D4" s="83"/>
      <c r="F4" s="255" t="s">
        <v>136</v>
      </c>
      <c r="G4" s="255"/>
      <c r="H4" s="255"/>
      <c r="I4" s="255"/>
    </row>
    <row r="5" spans="1:7" ht="15">
      <c r="A5" s="5"/>
      <c r="F5" s="16"/>
      <c r="G5" s="16"/>
    </row>
    <row r="6" ht="20.25">
      <c r="A6" s="3" t="s">
        <v>135</v>
      </c>
    </row>
    <row r="7" spans="1:7" ht="15.75">
      <c r="A7" s="259" t="s">
        <v>37</v>
      </c>
      <c r="B7" s="259"/>
      <c r="C7" s="259"/>
      <c r="D7" s="259"/>
      <c r="E7" s="259"/>
      <c r="F7" s="259"/>
      <c r="G7" s="259"/>
    </row>
    <row r="8" spans="1:7" ht="15.75">
      <c r="A8" s="256" t="s">
        <v>151</v>
      </c>
      <c r="B8" s="256"/>
      <c r="C8" s="256"/>
      <c r="D8" s="256"/>
      <c r="E8" s="256"/>
      <c r="F8" s="256"/>
      <c r="G8" s="256"/>
    </row>
    <row r="9" spans="1:8" ht="15.75">
      <c r="A9" s="85" t="s">
        <v>35</v>
      </c>
      <c r="B9" s="85"/>
      <c r="C9" s="85"/>
      <c r="D9" s="85"/>
      <c r="E9" s="85"/>
      <c r="F9" s="85"/>
      <c r="G9" s="85"/>
      <c r="H9" s="3" t="s">
        <v>36</v>
      </c>
    </row>
    <row r="10" spans="1:9" ht="34.5" customHeight="1">
      <c r="A10" s="258" t="s">
        <v>10</v>
      </c>
      <c r="B10" s="258" t="s">
        <v>1</v>
      </c>
      <c r="C10" s="254" t="s">
        <v>150</v>
      </c>
      <c r="D10" s="254" t="s">
        <v>137</v>
      </c>
      <c r="E10" s="254" t="s">
        <v>138</v>
      </c>
      <c r="F10" s="254" t="s">
        <v>153</v>
      </c>
      <c r="G10" s="258" t="s">
        <v>152</v>
      </c>
      <c r="H10" s="258"/>
      <c r="I10" s="107" t="s">
        <v>154</v>
      </c>
    </row>
    <row r="11" spans="1:9" ht="25.5">
      <c r="A11" s="258"/>
      <c r="B11" s="258"/>
      <c r="C11" s="254"/>
      <c r="D11" s="254"/>
      <c r="E11" s="254"/>
      <c r="F11" s="254"/>
      <c r="G11" s="24" t="s">
        <v>33</v>
      </c>
      <c r="H11" s="104" t="s">
        <v>38</v>
      </c>
      <c r="I11" s="104" t="s">
        <v>38</v>
      </c>
    </row>
    <row r="12" spans="1:9" ht="12.75">
      <c r="A12" s="25">
        <v>1</v>
      </c>
      <c r="B12" s="25">
        <v>2</v>
      </c>
      <c r="C12" s="25"/>
      <c r="D12" s="24">
        <v>3</v>
      </c>
      <c r="E12" s="25">
        <v>4</v>
      </c>
      <c r="F12" s="25">
        <v>5</v>
      </c>
      <c r="G12" s="24">
        <v>6</v>
      </c>
      <c r="H12" s="25">
        <v>7</v>
      </c>
      <c r="I12" s="106"/>
    </row>
    <row r="13" spans="1:9" s="18" customFormat="1" ht="18" customHeight="1">
      <c r="A13" s="23"/>
      <c r="B13" s="26" t="s">
        <v>2</v>
      </c>
      <c r="C13" s="15">
        <f>SUM(C17+C14)</f>
        <v>2296.1</v>
      </c>
      <c r="D13" s="15">
        <f>SUM(D17+D14)</f>
        <v>2891.1000000000004</v>
      </c>
      <c r="E13" s="15">
        <f>SUM(E17+E14)</f>
        <v>2386.2</v>
      </c>
      <c r="F13" s="15">
        <f>SUM(F17+F14)</f>
        <v>2441.1</v>
      </c>
      <c r="G13" s="15">
        <f>SUM(F13-E13)</f>
        <v>54.90000000000009</v>
      </c>
      <c r="H13" s="13">
        <f aca="true" t="shared" si="0" ref="H13:H18">SUM(F13/E13)*100</f>
        <v>102.30072919285895</v>
      </c>
      <c r="I13" s="13">
        <f>SUM(F13/C13)*100</f>
        <v>106.31505596446146</v>
      </c>
    </row>
    <row r="14" spans="1:9" s="18" customFormat="1" ht="18" customHeight="1">
      <c r="A14" s="257" t="s">
        <v>4</v>
      </c>
      <c r="B14" s="69" t="s">
        <v>103</v>
      </c>
      <c r="C14" s="15">
        <f>SUM(C15:C16)</f>
        <v>318.2</v>
      </c>
      <c r="D14" s="15">
        <f>SUM(D15:D16)</f>
        <v>196.8</v>
      </c>
      <c r="E14" s="15">
        <f>SUM(E15:E16)</f>
        <v>118.5</v>
      </c>
      <c r="F14" s="15">
        <f>SUM(F15:F16)</f>
        <v>145</v>
      </c>
      <c r="G14" s="67">
        <f>SUM(F14-E14)</f>
        <v>26.5</v>
      </c>
      <c r="H14" s="68">
        <f t="shared" si="0"/>
        <v>122.36286919831223</v>
      </c>
      <c r="I14" s="13">
        <f aca="true" t="shared" si="1" ref="I14:I28">SUM(F14/C14)*100</f>
        <v>45.56882463859208</v>
      </c>
    </row>
    <row r="15" spans="1:9" s="18" customFormat="1" ht="18" customHeight="1">
      <c r="A15" s="257"/>
      <c r="B15" s="70" t="s">
        <v>102</v>
      </c>
      <c r="C15" s="20">
        <v>223.5</v>
      </c>
      <c r="D15" s="20">
        <v>116.8</v>
      </c>
      <c r="E15" s="20">
        <v>38.5</v>
      </c>
      <c r="F15" s="20">
        <v>80.4</v>
      </c>
      <c r="G15" s="20">
        <f aca="true" t="shared" si="2" ref="G15:G28">SUM(F15-E15)</f>
        <v>41.900000000000006</v>
      </c>
      <c r="H15" s="27">
        <f t="shared" si="0"/>
        <v>208.83116883116887</v>
      </c>
      <c r="I15" s="108">
        <f t="shared" si="1"/>
        <v>35.97315436241611</v>
      </c>
    </row>
    <row r="16" spans="1:9" s="18" customFormat="1" ht="18" customHeight="1">
      <c r="A16" s="257"/>
      <c r="B16" s="70" t="s">
        <v>101</v>
      </c>
      <c r="C16" s="20">
        <v>94.7</v>
      </c>
      <c r="D16" s="20">
        <v>80</v>
      </c>
      <c r="E16" s="20">
        <v>80</v>
      </c>
      <c r="F16" s="20">
        <v>64.6</v>
      </c>
      <c r="G16" s="20">
        <f>SUM(F16-E16)</f>
        <v>-15.400000000000006</v>
      </c>
      <c r="H16" s="27">
        <f t="shared" si="0"/>
        <v>80.74999999999999</v>
      </c>
      <c r="I16" s="108">
        <f t="shared" si="1"/>
        <v>68.21541710665258</v>
      </c>
    </row>
    <row r="17" spans="1:9" s="18" customFormat="1" ht="18" customHeight="1">
      <c r="A17" s="12" t="s">
        <v>3</v>
      </c>
      <c r="B17" s="26" t="s">
        <v>34</v>
      </c>
      <c r="C17" s="15">
        <f>SUM(C18+C26)</f>
        <v>1977.8999999999999</v>
      </c>
      <c r="D17" s="15">
        <f>SUM(D18+D26)</f>
        <v>2694.3</v>
      </c>
      <c r="E17" s="15">
        <f>SUM(E18+E26)</f>
        <v>2267.7</v>
      </c>
      <c r="F17" s="15">
        <f>SUM(F18+F26)</f>
        <v>2296.1</v>
      </c>
      <c r="G17" s="15">
        <f t="shared" si="2"/>
        <v>28.40000000000009</v>
      </c>
      <c r="H17" s="13">
        <f t="shared" si="0"/>
        <v>101.25237024297746</v>
      </c>
      <c r="I17" s="13">
        <f t="shared" si="1"/>
        <v>116.08776985691895</v>
      </c>
    </row>
    <row r="18" spans="1:9" s="18" customFormat="1" ht="18" customHeight="1">
      <c r="A18" s="12"/>
      <c r="B18" s="22" t="s">
        <v>32</v>
      </c>
      <c r="C18" s="67">
        <f>SUM(C19:C25)</f>
        <v>1320.1</v>
      </c>
      <c r="D18" s="67">
        <f>SUM(D19:D25)</f>
        <v>1821.3000000000002</v>
      </c>
      <c r="E18" s="67">
        <f>SUM(E19:E25)</f>
        <v>1558.7</v>
      </c>
      <c r="F18" s="67">
        <f>SUM(F19:F25)</f>
        <v>1527.1999999999998</v>
      </c>
      <c r="G18" s="67">
        <f t="shared" si="2"/>
        <v>-31.500000000000227</v>
      </c>
      <c r="H18" s="13">
        <f t="shared" si="0"/>
        <v>97.97908513504842</v>
      </c>
      <c r="I18" s="13">
        <f t="shared" si="1"/>
        <v>115.68820543898188</v>
      </c>
    </row>
    <row r="19" spans="1:9" s="18" customFormat="1" ht="18" customHeight="1">
      <c r="A19" s="12"/>
      <c r="B19" s="21" t="s">
        <v>21</v>
      </c>
      <c r="C19" s="20">
        <v>94.8</v>
      </c>
      <c r="D19" s="77">
        <v>111.4</v>
      </c>
      <c r="E19" s="20">
        <v>127.9</v>
      </c>
      <c r="F19" s="20">
        <v>99.8</v>
      </c>
      <c r="G19" s="20">
        <f t="shared" si="2"/>
        <v>-28.10000000000001</v>
      </c>
      <c r="H19" s="27">
        <f aca="true" t="shared" si="3" ref="H19:H25">SUM(F19/E19)*100</f>
        <v>78.02971071149335</v>
      </c>
      <c r="I19" s="108">
        <f t="shared" si="1"/>
        <v>105.27426160337552</v>
      </c>
    </row>
    <row r="20" spans="1:9" s="18" customFormat="1" ht="18" customHeight="1">
      <c r="A20" s="12"/>
      <c r="B20" s="21" t="s">
        <v>22</v>
      </c>
      <c r="C20" s="27">
        <v>160.7</v>
      </c>
      <c r="D20" s="77">
        <v>261.3</v>
      </c>
      <c r="E20" s="20">
        <v>245.3</v>
      </c>
      <c r="F20" s="27">
        <v>211.4</v>
      </c>
      <c r="G20" s="20">
        <f t="shared" si="2"/>
        <v>-33.900000000000006</v>
      </c>
      <c r="H20" s="27">
        <f t="shared" si="3"/>
        <v>86.180187525479</v>
      </c>
      <c r="I20" s="108">
        <f t="shared" si="1"/>
        <v>131.5494710640946</v>
      </c>
    </row>
    <row r="21" spans="1:9" s="18" customFormat="1" ht="18" customHeight="1">
      <c r="A21" s="12"/>
      <c r="B21" s="21" t="s">
        <v>23</v>
      </c>
      <c r="C21" s="20">
        <v>290.3</v>
      </c>
      <c r="D21" s="77">
        <v>437.4</v>
      </c>
      <c r="E21" s="20">
        <v>379.3</v>
      </c>
      <c r="F21" s="20">
        <v>355.4</v>
      </c>
      <c r="G21" s="20">
        <f t="shared" si="2"/>
        <v>-23.900000000000034</v>
      </c>
      <c r="H21" s="27">
        <f t="shared" si="3"/>
        <v>93.69891906142894</v>
      </c>
      <c r="I21" s="108">
        <f t="shared" si="1"/>
        <v>122.42507750602823</v>
      </c>
    </row>
    <row r="22" spans="1:9" s="18" customFormat="1" ht="18" customHeight="1">
      <c r="A22" s="12"/>
      <c r="B22" s="21" t="s">
        <v>24</v>
      </c>
      <c r="C22" s="20">
        <v>122.6</v>
      </c>
      <c r="D22" s="77">
        <v>144.1</v>
      </c>
      <c r="E22" s="20">
        <v>165.4</v>
      </c>
      <c r="F22" s="20">
        <v>142.3</v>
      </c>
      <c r="G22" s="20">
        <f t="shared" si="2"/>
        <v>-23.099999999999994</v>
      </c>
      <c r="H22" s="27">
        <f t="shared" si="3"/>
        <v>86.03385731559855</v>
      </c>
      <c r="I22" s="108">
        <f t="shared" si="1"/>
        <v>116.06851549755304</v>
      </c>
    </row>
    <row r="23" spans="1:9" s="18" customFormat="1" ht="18" customHeight="1">
      <c r="A23" s="12"/>
      <c r="B23" s="21" t="s">
        <v>25</v>
      </c>
      <c r="C23" s="20">
        <v>107.5</v>
      </c>
      <c r="D23" s="77">
        <v>169.2</v>
      </c>
      <c r="E23" s="20">
        <v>75.6</v>
      </c>
      <c r="F23" s="20">
        <v>109.9</v>
      </c>
      <c r="G23" s="20">
        <f t="shared" si="2"/>
        <v>34.30000000000001</v>
      </c>
      <c r="H23" s="27">
        <f t="shared" si="3"/>
        <v>145.37037037037038</v>
      </c>
      <c r="I23" s="108">
        <f t="shared" si="1"/>
        <v>102.23255813953489</v>
      </c>
    </row>
    <row r="24" spans="1:9" s="18" customFormat="1" ht="18" customHeight="1">
      <c r="A24" s="12"/>
      <c r="B24" s="84" t="s">
        <v>26</v>
      </c>
      <c r="C24" s="20">
        <v>246.8</v>
      </c>
      <c r="D24" s="77">
        <v>347.2</v>
      </c>
      <c r="E24" s="20">
        <v>262.7</v>
      </c>
      <c r="F24" s="20">
        <v>307</v>
      </c>
      <c r="G24" s="20">
        <f t="shared" si="2"/>
        <v>44.30000000000001</v>
      </c>
      <c r="H24" s="27">
        <f t="shared" si="3"/>
        <v>116.86334221545489</v>
      </c>
      <c r="I24" s="108">
        <f t="shared" si="1"/>
        <v>124.39222042139384</v>
      </c>
    </row>
    <row r="25" spans="1:9" s="18" customFormat="1" ht="18" customHeight="1">
      <c r="A25" s="12"/>
      <c r="B25" s="21" t="s">
        <v>27</v>
      </c>
      <c r="C25" s="20">
        <v>297.4</v>
      </c>
      <c r="D25" s="77">
        <v>350.7</v>
      </c>
      <c r="E25" s="20">
        <v>302.5</v>
      </c>
      <c r="F25" s="20">
        <v>301.4</v>
      </c>
      <c r="G25" s="20">
        <f t="shared" si="2"/>
        <v>-1.1000000000000227</v>
      </c>
      <c r="H25" s="27">
        <f t="shared" si="3"/>
        <v>99.63636363636364</v>
      </c>
      <c r="I25" s="108">
        <f t="shared" si="1"/>
        <v>101.34498991257566</v>
      </c>
    </row>
    <row r="26" spans="1:9" s="18" customFormat="1" ht="18" customHeight="1">
      <c r="A26" s="12"/>
      <c r="B26" s="22" t="s">
        <v>30</v>
      </c>
      <c r="C26" s="67">
        <f>SUM(C27:C28)</f>
        <v>657.8</v>
      </c>
      <c r="D26" s="67">
        <f>SUM(D27:D28)</f>
        <v>873</v>
      </c>
      <c r="E26" s="67">
        <f>SUM(E27:E28)</f>
        <v>709</v>
      </c>
      <c r="F26" s="67">
        <f>SUM(F27:F28)</f>
        <v>768.9000000000001</v>
      </c>
      <c r="G26" s="67">
        <f t="shared" si="2"/>
        <v>59.90000000000009</v>
      </c>
      <c r="H26" s="13">
        <f>SUM(F26/E26)*100</f>
        <v>108.4485190409027</v>
      </c>
      <c r="I26" s="13">
        <f t="shared" si="1"/>
        <v>116.88963210702343</v>
      </c>
    </row>
    <row r="27" spans="1:9" s="18" customFormat="1" ht="18" customHeight="1">
      <c r="A27" s="12"/>
      <c r="B27" s="21" t="s">
        <v>28</v>
      </c>
      <c r="C27" s="20">
        <v>157</v>
      </c>
      <c r="D27" s="77">
        <v>175.2</v>
      </c>
      <c r="E27" s="77">
        <v>161.2</v>
      </c>
      <c r="F27" s="20">
        <v>190.2</v>
      </c>
      <c r="G27" s="20">
        <f t="shared" si="2"/>
        <v>29</v>
      </c>
      <c r="H27" s="27">
        <f>SUM(F27/E27)*100</f>
        <v>117.99007444168734</v>
      </c>
      <c r="I27" s="108">
        <f t="shared" si="1"/>
        <v>121.14649681528662</v>
      </c>
    </row>
    <row r="28" spans="1:9" ht="18" customHeight="1">
      <c r="A28" s="70"/>
      <c r="B28" s="21" t="s">
        <v>29</v>
      </c>
      <c r="C28" s="20">
        <v>500.8</v>
      </c>
      <c r="D28" s="77">
        <v>697.8</v>
      </c>
      <c r="E28" s="77">
        <v>547.8</v>
      </c>
      <c r="F28" s="20">
        <v>578.7</v>
      </c>
      <c r="G28" s="20">
        <f t="shared" si="2"/>
        <v>30.90000000000009</v>
      </c>
      <c r="H28" s="27">
        <f>SUM(F28/E28)*100</f>
        <v>105.64074479737131</v>
      </c>
      <c r="I28" s="108">
        <f t="shared" si="1"/>
        <v>115.55511182108627</v>
      </c>
    </row>
    <row r="29" spans="2:3" ht="12.75">
      <c r="B29" s="66"/>
      <c r="C29" s="66"/>
    </row>
    <row r="31" spans="2:8" ht="15.75">
      <c r="B31" s="256"/>
      <c r="C31" s="256"/>
      <c r="D31" s="256"/>
      <c r="E31" s="256"/>
      <c r="F31" s="256"/>
      <c r="G31" s="256"/>
      <c r="H31" s="256"/>
    </row>
    <row r="32" ht="15.75">
      <c r="A32" s="34" t="s">
        <v>139</v>
      </c>
    </row>
  </sheetData>
  <sheetProtection/>
  <mergeCells count="14">
    <mergeCell ref="A8:G8"/>
    <mergeCell ref="D10:D11"/>
    <mergeCell ref="E10:E11"/>
    <mergeCell ref="F10:F11"/>
    <mergeCell ref="C10:C11"/>
    <mergeCell ref="H2:I2"/>
    <mergeCell ref="F3:I3"/>
    <mergeCell ref="F4:I4"/>
    <mergeCell ref="B31:H31"/>
    <mergeCell ref="A14:A16"/>
    <mergeCell ref="G10:H10"/>
    <mergeCell ref="A10:A11"/>
    <mergeCell ref="B10:B11"/>
    <mergeCell ref="A7:G7"/>
  </mergeCells>
  <printOptions/>
  <pageMargins left="0.9055118110236221" right="0.1968503937007874" top="0.15748031496062992" bottom="0.2362204724409449" header="0.1968503937007874" footer="0.2362204724409449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zoomScalePageLayoutView="0" workbookViewId="0" topLeftCell="A1">
      <selection activeCell="C3" sqref="C3:E3"/>
    </sheetView>
  </sheetViews>
  <sheetFormatPr defaultColWidth="9.125" defaultRowHeight="12.75"/>
  <cols>
    <col min="1" max="1" width="34.875" style="0" customWidth="1"/>
    <col min="4" max="4" width="13.125" style="0" bestFit="1" customWidth="1"/>
    <col min="5" max="5" width="20.375" style="0" customWidth="1"/>
    <col min="8" max="8" width="8.375" style="0" customWidth="1"/>
    <col min="9" max="9" width="8.25390625" style="0" customWidth="1"/>
    <col min="10" max="10" width="7.75390625" style="0" customWidth="1"/>
  </cols>
  <sheetData>
    <row r="2" spans="3:5" ht="12.75">
      <c r="C2" s="3" t="s">
        <v>19</v>
      </c>
      <c r="E2" s="16" t="s">
        <v>265</v>
      </c>
    </row>
    <row r="3" spans="3:5" ht="12.75">
      <c r="C3" s="255" t="s">
        <v>132</v>
      </c>
      <c r="D3" s="255"/>
      <c r="E3" s="255"/>
    </row>
    <row r="4" spans="3:5" ht="12.75">
      <c r="C4" s="255" t="s">
        <v>134</v>
      </c>
      <c r="D4" s="255"/>
      <c r="E4" s="255"/>
    </row>
    <row r="5" ht="15.75">
      <c r="C5" s="9"/>
    </row>
    <row r="6" spans="1:5" ht="17.25" customHeight="1">
      <c r="A6" s="260" t="s">
        <v>131</v>
      </c>
      <c r="B6" s="260"/>
      <c r="C6" s="260"/>
      <c r="D6" s="260"/>
      <c r="E6" s="260"/>
    </row>
    <row r="7" spans="1:5" ht="21" customHeight="1">
      <c r="A7" s="260" t="s">
        <v>18</v>
      </c>
      <c r="B7" s="260"/>
      <c r="C7" s="260"/>
      <c r="D7" s="260"/>
      <c r="E7" s="260"/>
    </row>
    <row r="8" spans="1:5" ht="19.5" customHeight="1">
      <c r="A8" s="260" t="s">
        <v>133</v>
      </c>
      <c r="B8" s="260"/>
      <c r="C8" s="260"/>
      <c r="D8" s="260"/>
      <c r="E8" s="260"/>
    </row>
    <row r="9" spans="3:5" ht="12.75">
      <c r="C9" s="8" t="s">
        <v>5</v>
      </c>
      <c r="E9" s="10" t="s">
        <v>6</v>
      </c>
    </row>
    <row r="10" spans="1:5" ht="25.5">
      <c r="A10" s="63" t="s">
        <v>16</v>
      </c>
      <c r="B10" s="14" t="s">
        <v>11</v>
      </c>
      <c r="C10" s="14" t="s">
        <v>7</v>
      </c>
      <c r="D10" s="17" t="s">
        <v>0</v>
      </c>
      <c r="E10" s="11" t="s">
        <v>8</v>
      </c>
    </row>
    <row r="11" spans="1:5" s="18" customFormat="1" ht="27.75" customHeight="1">
      <c r="A11" s="71" t="s">
        <v>20</v>
      </c>
      <c r="B11" s="72">
        <v>386.4</v>
      </c>
      <c r="C11" s="72">
        <v>386.4</v>
      </c>
      <c r="D11" s="72">
        <f aca="true" t="shared" si="0" ref="D11:D30">SUM(C11/B11)*100</f>
        <v>100</v>
      </c>
      <c r="E11" s="73" t="s">
        <v>105</v>
      </c>
    </row>
    <row r="12" spans="1:5" s="18" customFormat="1" ht="27" customHeight="1">
      <c r="A12" s="64" t="s">
        <v>100</v>
      </c>
      <c r="B12" s="72">
        <v>300</v>
      </c>
      <c r="C12" s="72">
        <v>70</v>
      </c>
      <c r="D12" s="72">
        <f>SUM(C12/B12)*100</f>
        <v>23.333333333333332</v>
      </c>
      <c r="E12" s="73" t="s">
        <v>105</v>
      </c>
    </row>
    <row r="13" spans="1:10" s="18" customFormat="1" ht="35.25" customHeight="1">
      <c r="A13" s="64" t="s">
        <v>106</v>
      </c>
      <c r="B13" s="72">
        <v>10</v>
      </c>
      <c r="C13" s="72">
        <v>10</v>
      </c>
      <c r="D13" s="72">
        <f>SUM(C13/B13)*100</f>
        <v>100</v>
      </c>
      <c r="E13" s="73" t="s">
        <v>105</v>
      </c>
      <c r="H13" s="19"/>
      <c r="I13" s="19"/>
      <c r="J13" s="19"/>
    </row>
    <row r="14" spans="1:10" s="18" customFormat="1" ht="28.5" customHeight="1">
      <c r="A14" s="65" t="s">
        <v>107</v>
      </c>
      <c r="B14" s="72">
        <v>300</v>
      </c>
      <c r="C14" s="72"/>
      <c r="D14" s="72">
        <f>SUM(C14/B14)*100</f>
        <v>0</v>
      </c>
      <c r="E14" s="73" t="s">
        <v>105</v>
      </c>
      <c r="H14" s="19"/>
      <c r="I14" s="19"/>
      <c r="J14" s="19"/>
    </row>
    <row r="15" spans="1:5" s="18" customFormat="1" ht="25.5" customHeight="1">
      <c r="A15" s="64" t="s">
        <v>108</v>
      </c>
      <c r="B15" s="72">
        <v>150</v>
      </c>
      <c r="C15" s="72">
        <v>150</v>
      </c>
      <c r="D15" s="72">
        <f>SUM(C15/B15)*100</f>
        <v>100</v>
      </c>
      <c r="E15" s="73" t="s">
        <v>109</v>
      </c>
    </row>
    <row r="16" spans="1:5" s="18" customFormat="1" ht="51">
      <c r="A16" s="71" t="s">
        <v>110</v>
      </c>
      <c r="B16" s="72">
        <v>425.5</v>
      </c>
      <c r="C16" s="72">
        <v>425.5</v>
      </c>
      <c r="D16" s="72">
        <f t="shared" si="0"/>
        <v>100</v>
      </c>
      <c r="E16" s="73" t="s">
        <v>111</v>
      </c>
    </row>
    <row r="17" spans="1:5" s="18" customFormat="1" ht="76.5">
      <c r="A17" s="65" t="s">
        <v>112</v>
      </c>
      <c r="B17" s="72">
        <v>1941.5</v>
      </c>
      <c r="C17" s="72">
        <v>1941.5</v>
      </c>
      <c r="D17" s="72">
        <f t="shared" si="0"/>
        <v>100</v>
      </c>
      <c r="E17" s="73" t="s">
        <v>113</v>
      </c>
    </row>
    <row r="18" spans="1:5" s="18" customFormat="1" ht="30" customHeight="1">
      <c r="A18" s="65" t="s">
        <v>114</v>
      </c>
      <c r="B18" s="72">
        <v>62.4</v>
      </c>
      <c r="C18" s="72">
        <v>62.4</v>
      </c>
      <c r="D18" s="72">
        <f t="shared" si="0"/>
        <v>100</v>
      </c>
      <c r="E18" s="73" t="s">
        <v>115</v>
      </c>
    </row>
    <row r="19" spans="1:5" s="18" customFormat="1" ht="76.5">
      <c r="A19" s="64" t="s">
        <v>116</v>
      </c>
      <c r="B19" s="72">
        <v>290</v>
      </c>
      <c r="C19" s="72">
        <v>227.4</v>
      </c>
      <c r="D19" s="72">
        <f t="shared" si="0"/>
        <v>78.41379310344828</v>
      </c>
      <c r="E19" s="73" t="s">
        <v>117</v>
      </c>
    </row>
    <row r="20" spans="1:5" s="18" customFormat="1" ht="25.5">
      <c r="A20" s="65" t="s">
        <v>118</v>
      </c>
      <c r="B20" s="72">
        <v>72.9</v>
      </c>
      <c r="C20" s="72">
        <v>47.6</v>
      </c>
      <c r="D20" s="72">
        <f t="shared" si="0"/>
        <v>65.29492455418381</v>
      </c>
      <c r="E20" s="73" t="s">
        <v>117</v>
      </c>
    </row>
    <row r="21" spans="1:5" s="18" customFormat="1" ht="25.5">
      <c r="A21" s="64" t="s">
        <v>119</v>
      </c>
      <c r="B21" s="72">
        <v>5.4</v>
      </c>
      <c r="C21" s="72">
        <v>5.4</v>
      </c>
      <c r="D21" s="72">
        <f t="shared" si="0"/>
        <v>100</v>
      </c>
      <c r="E21" s="73" t="s">
        <v>117</v>
      </c>
    </row>
    <row r="22" spans="1:9" s="18" customFormat="1" ht="39" customHeight="1">
      <c r="A22" s="65" t="s">
        <v>120</v>
      </c>
      <c r="B22" s="72">
        <v>92.5</v>
      </c>
      <c r="C22" s="72">
        <v>92.5</v>
      </c>
      <c r="D22" s="72">
        <f t="shared" si="0"/>
        <v>100</v>
      </c>
      <c r="E22" s="73" t="s">
        <v>117</v>
      </c>
      <c r="H22" s="74"/>
      <c r="I22" s="75"/>
    </row>
    <row r="23" spans="1:5" s="18" customFormat="1" ht="27" customHeight="1">
      <c r="A23" s="65" t="s">
        <v>121</v>
      </c>
      <c r="B23" s="72">
        <v>47.9</v>
      </c>
      <c r="C23" s="72">
        <v>47.9</v>
      </c>
      <c r="D23" s="72">
        <f t="shared" si="0"/>
        <v>100</v>
      </c>
      <c r="E23" s="73" t="s">
        <v>117</v>
      </c>
    </row>
    <row r="24" spans="1:5" s="18" customFormat="1" ht="17.25" customHeight="1">
      <c r="A24" s="65" t="s">
        <v>122</v>
      </c>
      <c r="B24" s="72">
        <v>332.3</v>
      </c>
      <c r="C24" s="72">
        <v>332.3</v>
      </c>
      <c r="D24" s="72">
        <f t="shared" si="0"/>
        <v>100</v>
      </c>
      <c r="E24" s="73" t="s">
        <v>117</v>
      </c>
    </row>
    <row r="25" spans="1:5" s="18" customFormat="1" ht="29.25" customHeight="1">
      <c r="A25" s="65" t="s">
        <v>123</v>
      </c>
      <c r="B25" s="72">
        <v>40.3</v>
      </c>
      <c r="C25" s="72">
        <v>37.3</v>
      </c>
      <c r="D25" s="72">
        <f t="shared" si="0"/>
        <v>92.55583126550869</v>
      </c>
      <c r="E25" s="73" t="s">
        <v>117</v>
      </c>
    </row>
    <row r="26" spans="1:5" s="18" customFormat="1" ht="12.75">
      <c r="A26" s="65" t="s">
        <v>124</v>
      </c>
      <c r="B26" s="72">
        <v>231.9</v>
      </c>
      <c r="C26" s="72">
        <v>231.9</v>
      </c>
      <c r="D26" s="72">
        <f t="shared" si="0"/>
        <v>100</v>
      </c>
      <c r="E26" s="73" t="s">
        <v>117</v>
      </c>
    </row>
    <row r="27" spans="1:5" s="18" customFormat="1" ht="25.5">
      <c r="A27" s="65" t="s">
        <v>125</v>
      </c>
      <c r="B27" s="72">
        <v>15</v>
      </c>
      <c r="C27" s="72">
        <v>15</v>
      </c>
      <c r="D27" s="72">
        <f t="shared" si="0"/>
        <v>100</v>
      </c>
      <c r="E27" s="73" t="s">
        <v>117</v>
      </c>
    </row>
    <row r="28" spans="1:5" s="18" customFormat="1" ht="25.5">
      <c r="A28" s="65" t="s">
        <v>126</v>
      </c>
      <c r="B28" s="72">
        <v>47</v>
      </c>
      <c r="C28" s="72">
        <v>47</v>
      </c>
      <c r="D28" s="72">
        <f t="shared" si="0"/>
        <v>100</v>
      </c>
      <c r="E28" s="73" t="s">
        <v>127</v>
      </c>
    </row>
    <row r="29" spans="1:5" s="18" customFormat="1" ht="38.25">
      <c r="A29" s="64" t="s">
        <v>128</v>
      </c>
      <c r="B29" s="72">
        <v>60</v>
      </c>
      <c r="C29" s="72">
        <v>60</v>
      </c>
      <c r="D29" s="72">
        <f t="shared" si="0"/>
        <v>100</v>
      </c>
      <c r="E29" s="73" t="s">
        <v>129</v>
      </c>
    </row>
    <row r="30" spans="1:5" s="18" customFormat="1" ht="12.75">
      <c r="A30" s="76" t="s">
        <v>9</v>
      </c>
      <c r="B30" s="77">
        <f>SUM(B11:B29)</f>
        <v>4811</v>
      </c>
      <c r="C30" s="77">
        <f>SUM(C11:C29)</f>
        <v>4190.1</v>
      </c>
      <c r="D30" s="72">
        <f t="shared" si="0"/>
        <v>87.09415921845772</v>
      </c>
      <c r="E30" s="78"/>
    </row>
    <row r="31" spans="1:5" s="18" customFormat="1" ht="12.75">
      <c r="A31" s="79"/>
      <c r="B31" s="80"/>
      <c r="C31" s="80"/>
      <c r="D31" s="80"/>
      <c r="E31" s="81"/>
    </row>
    <row r="32" s="18" customFormat="1" ht="15.75">
      <c r="A32" s="82" t="s">
        <v>130</v>
      </c>
    </row>
  </sheetData>
  <sheetProtection/>
  <mergeCells count="5">
    <mergeCell ref="A6:E6"/>
    <mergeCell ref="A8:E8"/>
    <mergeCell ref="A7:E7"/>
    <mergeCell ref="C3:E3"/>
    <mergeCell ref="C4:E4"/>
  </mergeCells>
  <printOptions/>
  <pageMargins left="0.984251968503937" right="0.1968503937007874" top="0.18" bottom="0.24" header="0.15748031496062992" footer="0.2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RePack by SPecialiST</cp:lastModifiedBy>
  <cp:lastPrinted>2018-03-03T12:45:10Z</cp:lastPrinted>
  <dcterms:created xsi:type="dcterms:W3CDTF">2012-01-17T08:56:59Z</dcterms:created>
  <dcterms:modified xsi:type="dcterms:W3CDTF">2018-03-13T14:40:17Z</dcterms:modified>
  <cp:category/>
  <cp:version/>
  <cp:contentType/>
  <cp:contentStatus/>
</cp:coreProperties>
</file>