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9210" activeTab="3"/>
  </bookViews>
  <sheets>
    <sheet name="Лист1" sheetId="1" r:id="rId1"/>
    <sheet name="Anexa 2" sheetId="2" r:id="rId2"/>
    <sheet name="Anexa 3" sheetId="3" r:id="rId3"/>
    <sheet name="Anexa 4" sheetId="4" r:id="rId4"/>
  </sheets>
  <definedNames>
    <definedName name="_xlnm.Print_Area" localSheetId="2">'Anexa 3'!$A$1:$V$32</definedName>
  </definedNames>
  <calcPr fullCalcOnLoad="1"/>
</workbook>
</file>

<file path=xl/sharedStrings.xml><?xml version="1.0" encoding="utf-8"?>
<sst xmlns="http://schemas.openxmlformats.org/spreadsheetml/2006/main" count="290" uniqueCount="233">
  <si>
    <t>%</t>
  </si>
  <si>
    <r>
      <t xml:space="preserve">                                 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A N A L I Z A </t>
    </r>
  </si>
  <si>
    <t>Denumirea institutiei</t>
  </si>
  <si>
    <t>Total - primaria</t>
  </si>
  <si>
    <t xml:space="preserve">                                                                                               La decizia Consiliului orăşenesc Orhei</t>
  </si>
  <si>
    <t>II</t>
  </si>
  <si>
    <t>I</t>
  </si>
  <si>
    <t xml:space="preserve">                                                                                                                                                                       </t>
  </si>
  <si>
    <t>mii lei</t>
  </si>
  <si>
    <t>executat</t>
  </si>
  <si>
    <t>Nota-motivul neexecutarii</t>
  </si>
  <si>
    <t>T o t a l</t>
  </si>
  <si>
    <t>Nr.          d/o</t>
  </si>
  <si>
    <t xml:space="preserve">alocat </t>
  </si>
  <si>
    <t>01</t>
  </si>
  <si>
    <t>06</t>
  </si>
  <si>
    <t>09</t>
  </si>
  <si>
    <t>08</t>
  </si>
  <si>
    <t>Denumirea indicatorului</t>
  </si>
  <si>
    <t>75</t>
  </si>
  <si>
    <t xml:space="preserve">Cu privire la alocarea mijloacelor financiare din sold  disponibil  </t>
  </si>
  <si>
    <t>Executarea deciziilor Consiliului orăşenesc Orhei</t>
  </si>
  <si>
    <t xml:space="preserve"> La Decizia Consiliului orăşenesc  Orhei</t>
  </si>
  <si>
    <t xml:space="preserve">   </t>
  </si>
  <si>
    <t xml:space="preserve">salarizarea lucrătorilor conform contractului   de prestări servicii civile   
</t>
  </si>
  <si>
    <t>Anexa  nr.    4</t>
  </si>
  <si>
    <t>Grădinița de copii nr. 1</t>
  </si>
  <si>
    <t>Grădinița de copii nr. 2</t>
  </si>
  <si>
    <t>Grădinița de copii nr. 4</t>
  </si>
  <si>
    <t>Grădinița de copii nr. 5</t>
  </si>
  <si>
    <t>Grădinița de copii nr. 6</t>
  </si>
  <si>
    <t>Grădinița de copii nr. 8</t>
  </si>
  <si>
    <t>Grădinița de copii nr. 12</t>
  </si>
  <si>
    <t>Şcoala de arte plastice</t>
  </si>
  <si>
    <t>Şcoala de muzică</t>
  </si>
  <si>
    <t>Învățămînt extrașcolar</t>
  </si>
  <si>
    <t>Educație timpurie</t>
  </si>
  <si>
    <t xml:space="preserve">Învăţămînt preşcolar </t>
  </si>
  <si>
    <t>Aprobat pe anul 2016</t>
  </si>
  <si>
    <t>Precizat pe anul 2016</t>
  </si>
  <si>
    <t>devieri         (+/-)</t>
  </si>
  <si>
    <t>Învăţămînt- total</t>
  </si>
  <si>
    <t xml:space="preserve">                                                                                      Anexa  nr.    3</t>
  </si>
  <si>
    <t xml:space="preserve">                                                                                                  </t>
  </si>
  <si>
    <t xml:space="preserve">  mii lei</t>
  </si>
  <si>
    <r>
      <t xml:space="preserve"> </t>
    </r>
    <r>
      <rPr>
        <sz val="12"/>
        <rFont val="Times New Roman"/>
        <family val="1"/>
      </rPr>
      <t xml:space="preserve">executarii  planului la resurse colectate de instituțiile bugetare </t>
    </r>
  </si>
  <si>
    <t>în %</t>
  </si>
  <si>
    <t>Proiectul ”O dezvoltare energetică durabilă în orașul Orhei”</t>
  </si>
  <si>
    <t>Denumirea</t>
  </si>
  <si>
    <t>Cod</t>
  </si>
  <si>
    <t>Cheltuieli recurente, în total</t>
  </si>
  <si>
    <t>inclusiv cheltuieli de personal</t>
  </si>
  <si>
    <t xml:space="preserve"> Investiții capitale, în total</t>
  </si>
  <si>
    <t>-</t>
  </si>
  <si>
    <t>Servicii de stat cu destinaţie generală</t>
  </si>
  <si>
    <t>Resurse, total</t>
  </si>
  <si>
    <t>Resurse generale</t>
  </si>
  <si>
    <t xml:space="preserve"> Resurse colectate de autorități/instituții bugetare</t>
  </si>
  <si>
    <t>Cheltuieli, total</t>
  </si>
  <si>
    <t>Executivul şi serviciile de suport</t>
  </si>
  <si>
    <t>03</t>
  </si>
  <si>
    <t xml:space="preserve">Exercitarea guvernării   </t>
  </si>
  <si>
    <t>0301</t>
  </si>
  <si>
    <t>Domenii generale de stat</t>
  </si>
  <si>
    <t>Gestionarea fondurilor de rezervă şi de intervenţie</t>
  </si>
  <si>
    <t>0802</t>
  </si>
  <si>
    <t>Datoria de stat şi a autorităţilor publice locale</t>
  </si>
  <si>
    <t>17</t>
  </si>
  <si>
    <t>Datoria internă a autorităţilor publice locale</t>
  </si>
  <si>
    <t>1703</t>
  </si>
  <si>
    <t>Ordine publică şi securitate naţională</t>
  </si>
  <si>
    <t>Protecția civilă și apărarea împotriva incendiilor</t>
  </si>
  <si>
    <t>37</t>
  </si>
  <si>
    <t>3702</t>
  </si>
  <si>
    <t>Servicii în domeniul economiei</t>
  </si>
  <si>
    <t>04</t>
  </si>
  <si>
    <t>Resurse colectate de autorități/instituții bugetare</t>
  </si>
  <si>
    <t xml:space="preserve">      Cheltuieli, total</t>
  </si>
  <si>
    <t>Servicii generale economice şi comerciale</t>
  </si>
  <si>
    <t>50</t>
  </si>
  <si>
    <t>Administrarea patrimoniului de stat</t>
  </si>
  <si>
    <t>Dezvoltarea transporturilor</t>
  </si>
  <si>
    <t>64</t>
  </si>
  <si>
    <t>Dezvoltarea drumurilor</t>
  </si>
  <si>
    <t>Gospodăria de locuinţe şi gospodăria serviciilor comunale</t>
  </si>
  <si>
    <t xml:space="preserve">      Resurse, total</t>
  </si>
  <si>
    <t>Dezvoltarea gospodăriei de locuinţe şi serviciilor comunale</t>
  </si>
  <si>
    <t>Iluminarea stradală</t>
  </si>
  <si>
    <t>Cultură, sport, tineret, culte şi odihnă</t>
  </si>
  <si>
    <t>Cultura, cultele și odihna</t>
  </si>
  <si>
    <t>85</t>
  </si>
  <si>
    <t>Dezvoltarea culturii</t>
  </si>
  <si>
    <t>Protejarea şi punerea în valoare a patrimoniului cultural naţional.</t>
  </si>
  <si>
    <t>8503</t>
  </si>
  <si>
    <t>Tineret și sport</t>
  </si>
  <si>
    <t>86</t>
  </si>
  <si>
    <t>Sport</t>
  </si>
  <si>
    <t>Tineret</t>
  </si>
  <si>
    <t>Învăţămînt</t>
  </si>
  <si>
    <t>Invăţămînt</t>
  </si>
  <si>
    <t>88</t>
  </si>
  <si>
    <t>Educația extrașcolară și susținerea elevilor dotați</t>
  </si>
  <si>
    <t>8814</t>
  </si>
  <si>
    <t>Protecţia socială</t>
  </si>
  <si>
    <t>90</t>
  </si>
  <si>
    <t>Protecţie socială a unor categorii de cetăţeni</t>
  </si>
  <si>
    <t xml:space="preserve">Secretar al Consiliului orăşenesc  Orhei                                        Ala BURACOVSCHI </t>
  </si>
  <si>
    <t xml:space="preserve"> </t>
  </si>
  <si>
    <t xml:space="preserve">                                                       </t>
  </si>
  <si>
    <t>Executarea  resurselor şi cheltuielilor bugetului orăşenesc conform clasificației funcționale și pe programe</t>
  </si>
  <si>
    <t>Moto-Sport (proiect)</t>
  </si>
  <si>
    <t xml:space="preserve"> efectuarea tranşei a II de Reglementări
      a PUGal oraşului Orhei</t>
  </si>
  <si>
    <t xml:space="preserve"> soldul neexecutat pentru lichidarea consecinţelor situaţiei excepţionale provocate de explozia unei case de locuit din str. T. Ciobanu
      a Planului Urbanistic General al oraşului Orhei</t>
  </si>
  <si>
    <t>ANEXA nr. 2</t>
  </si>
  <si>
    <t xml:space="preserve"> efectuarea tranşei a II de Reglementări a Planului Urbanistic General al oraşului Orhei</t>
  </si>
  <si>
    <t>cotizaţie pentru anul 2016 a oraşului Orhei în calitate de membru al CALM.</t>
  </si>
  <si>
    <t>servicii de deservire şi întreţinere a camerelor video din oraşul Orhei</t>
  </si>
  <si>
    <t xml:space="preserve">achitarea datoriilor cu termen expirat p/ru lucrări de proiectare a complexului sportiv european de motosport din oraşul Orhei
</t>
  </si>
  <si>
    <t>soldul neexecutat pentru lichidarea consecinţelor situaţiei excepţionale provocate de explozia unei case de locuit din str.T.Ciobanu</t>
  </si>
  <si>
    <t>Decizia  1.2/ 12.02.2016</t>
  </si>
  <si>
    <t xml:space="preserve">servicii de proiectare pentru reparaţia şi amenajarea  străzilor din oraşul Orhei </t>
  </si>
  <si>
    <t xml:space="preserve">achitarea datoriilor cu termen expirat cu SRL Genesis  Internaţional reparaţii curente a străzilor 31 August şi Unirii din oraş 
</t>
  </si>
  <si>
    <t xml:space="preserve">obiectivul "Construcţia terenului sportiv sectorul Centru, Liceul Teoretic  „Aleco Ruso” str. V.Lupu, 13"
</t>
  </si>
  <si>
    <t>Decizia  1.21/ 12.02.2016</t>
  </si>
  <si>
    <t xml:space="preserve">Transferuri curente primite cu destinaţie specială între bugetul de stat şi bugetele locale de nivelul I pentru învățământul preșcolar,primar, secundar general, special și complementar (extrașcolar) al bugetului orăşenesc la situaţia din 01.01.2016 </t>
  </si>
  <si>
    <t xml:space="preserve">"Resurse colectate" al bugetului orăşenesc la situaţia din 01.01.2016 </t>
  </si>
  <si>
    <t>Decizia  3.2/ 22.04.2016</t>
  </si>
  <si>
    <t xml:space="preserve">                     arenda   142320</t>
  </si>
  <si>
    <t>inclusiv:       servicii 142310</t>
  </si>
  <si>
    <t>Aparatul primarului total</t>
  </si>
  <si>
    <t xml:space="preserve">Secretar al Consiliului orăşenesc  Orhei                                Ala BURACOVSCHI </t>
  </si>
  <si>
    <t>Decizia  6.1/ 05.07.2016</t>
  </si>
  <si>
    <t>Decizia 8.2/22.09.2016</t>
  </si>
  <si>
    <t>Onorarea angajamentelor pentru împrumuturile acordate de instituţiile financiare (dobinda)</t>
  </si>
  <si>
    <t xml:space="preserve">Reparaţia capitală parţial la  Muzeul de istorie şi etnografie Orhei </t>
  </si>
  <si>
    <t>Granturi</t>
  </si>
  <si>
    <t>Protecţie socială în cazuri excepţionale</t>
  </si>
  <si>
    <t>al Primariei or.Orhei in suma de 6163.6  mii lei    la  situaţia  31.12.2016</t>
  </si>
  <si>
    <t xml:space="preserve">   Nr. _____din                                            2017</t>
  </si>
  <si>
    <t>Executat pe anul 2016</t>
  </si>
  <si>
    <t>Executat fata de planul precizat anual</t>
  </si>
  <si>
    <t>Executat pe anul 2015</t>
  </si>
  <si>
    <t>Executat fata de anul 2015</t>
  </si>
  <si>
    <t xml:space="preserve">pe  anul 2016  </t>
  </si>
  <si>
    <t>Decizia  1.2/ 12.02.2016  Lipsa mijloacelor financiare necesare conform proiectului</t>
  </si>
  <si>
    <t>Decizia  1.2/ 12.02.2016 se va executa în anul 2017</t>
  </si>
  <si>
    <t xml:space="preserve">Decizia  1.2/ 12.02.2016 executat conform contractelor </t>
  </si>
  <si>
    <t>Pentru apa folosita la amenajare</t>
  </si>
  <si>
    <t>Executat  anul  2016</t>
  </si>
  <si>
    <t xml:space="preserve"> pe  anul 2016       Primaria  or.Orhei</t>
  </si>
  <si>
    <t xml:space="preserve">                                                                         Nr               din                                                     2017</t>
  </si>
  <si>
    <t xml:space="preserve">ex. O.Zgureanu </t>
  </si>
  <si>
    <t xml:space="preserve">                                                                                                               </t>
  </si>
  <si>
    <t xml:space="preserve">La decizia Consiliului orăşenesc Orhei </t>
  </si>
  <si>
    <t xml:space="preserve"> Nr.             din                                      2017</t>
  </si>
  <si>
    <r>
      <t>În cadrul proiectului ”</t>
    </r>
    <r>
      <rPr>
        <b/>
        <sz val="10"/>
        <rFont val="Times New Roman"/>
        <family val="1"/>
      </rPr>
      <t>O dezvoltare energetică durabilă în orașul Orhei</t>
    </r>
    <r>
      <rPr>
        <sz val="10"/>
        <rFont val="Times New Roman"/>
        <family val="1"/>
      </rPr>
      <t xml:space="preserve">” </t>
    </r>
  </si>
  <si>
    <t>Anexa nr. 1</t>
  </si>
  <si>
    <t>la decizia Consiliului orășenesc Orhei</t>
  </si>
  <si>
    <t xml:space="preserve">     Executarea veniturilor pentru 12 luni </t>
  </si>
  <si>
    <t xml:space="preserve">    a  anului  2016 pe Primăria or.Orhei</t>
  </si>
  <si>
    <t>Denumirea veniturilor</t>
  </si>
  <si>
    <t xml:space="preserve">Cod Eco </t>
  </si>
  <si>
    <t xml:space="preserve">Suma   aprobata     pe anul 2016   </t>
  </si>
  <si>
    <t xml:space="preserve">Suma   precizata     pe anul 2016   </t>
  </si>
  <si>
    <t>Executat  2016</t>
  </si>
  <si>
    <t>% executat din plan precizat</t>
  </si>
  <si>
    <t>Devieri în sumă  (+;-)</t>
  </si>
  <si>
    <t>Executat 2015</t>
  </si>
  <si>
    <t>% executat 2016 comparativ cu  2015</t>
  </si>
  <si>
    <t>Devieri în sumă  (+;-) 2016 comparativ cu 2015</t>
  </si>
  <si>
    <t>6=5:4</t>
  </si>
  <si>
    <t>7=5-4</t>
  </si>
  <si>
    <t>9=5:8</t>
  </si>
  <si>
    <t>10=5-8</t>
  </si>
  <si>
    <t>Impozitul pe venitul persoanelor fizice</t>
  </si>
  <si>
    <t>Impozitul pe venitul  reținut din salariu</t>
  </si>
  <si>
    <t>Impozitul pe venitul persoan.fizice spre plată/achitat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</si>
  <si>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</si>
  <si>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</si>
  <si>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</si>
  <si>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Impozitul funciar pe terenurile cu destinaţie agricolă  de la gospodăriile ţărăneşti (de fermier)</t>
  </si>
  <si>
    <t>113120</t>
  </si>
  <si>
    <t>Impozitul funciar pe terenurile cu altă destinaţie decît cea agricolă</t>
  </si>
  <si>
    <t>Impozitul funciar pe pășuni și fânețe</t>
  </si>
  <si>
    <t xml:space="preserve">Impozitul pe bunurile imobiliare </t>
  </si>
  <si>
    <t>1132</t>
  </si>
  <si>
    <t>Impozitul pe bunurile imobiliare ale persoanelor juridice</t>
  </si>
  <si>
    <t>Impozitul pe bunurile imobiliare achitat de către persoanele juridice și fizice înregistrate în calitate de întreprinzător din valoarea estimată (de piață) a bunurilor imobiliare</t>
  </si>
  <si>
    <t>Impozite pe proprietate cu caracter ocazional</t>
  </si>
  <si>
    <t>Impozit  privat încasat în bugetul local de nivelul I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</si>
  <si>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</si>
  <si>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</si>
  <si>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</si>
  <si>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</si>
  <si>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de plasare(amplasare)a publicității (reclamei)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</si>
  <si>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</si>
  <si>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</si>
  <si>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</si>
  <si>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</si>
  <si>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</si>
  <si>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Taxa pentru salubrizare</t>
  </si>
  <si>
    <t>Taxe şi plăţi pentru utilizarea mărfurilor şi  pentru practicarea unor genuri de activitate</t>
  </si>
  <si>
    <t>Taxa pentru patenta de întreprinzător</t>
  </si>
  <si>
    <t>Dividente primite</t>
  </si>
  <si>
    <t>&gt;200</t>
  </si>
  <si>
    <t>Defalcări de la profitul net al întreprinderilor de stat(municipal)în bugetul local de nivelul I</t>
  </si>
  <si>
    <t>Renta</t>
  </si>
  <si>
    <t>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</si>
  <si>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</si>
  <si>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</si>
  <si>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Amenzi și sancțiuni</t>
  </si>
  <si>
    <t>Amenzi si sancțiuni convențional încasat</t>
  </si>
  <si>
    <t>Amenzi aplicate de subdiviziunile  IGP</t>
  </si>
  <si>
    <t xml:space="preserve">Alte venituri </t>
  </si>
  <si>
    <t>Alte venituri încasate în bugetul local de nivelul I</t>
  </si>
  <si>
    <t>Total venituri de bază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</si>
  <si>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</si>
  <si>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</si>
  <si>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</si>
  <si>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>Total venituri de bază și încasări de la prest.servic.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</si>
  <si>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</si>
  <si>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</si>
  <si>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</si>
  <si>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>Donatii voluntare pentru cheltuieli curente</t>
  </si>
  <si>
    <t>Donatii voluntare pentru cheltuieli curente din surse externe pentru sustinerea bugetului local de nivelul I</t>
  </si>
  <si>
    <t>Total venituri</t>
  </si>
  <si>
    <t>Specialist pe venituri</t>
  </si>
  <si>
    <t>nr.______din _________________2017</t>
  </si>
  <si>
    <t>Impozitul pe bunurile imobiliare,  achitat de către persoanele fizice-cetăţeni din valoarea estimată (de piaţă) a bunurilor</t>
  </si>
  <si>
    <t>Ex. L. Țîbuleac</t>
  </si>
  <si>
    <t>Granturi capitale primite de la guvernele altor state</t>
  </si>
  <si>
    <t>Granturi capitale primite de la de la guvernele altor state pentru proiecte finanţate din surse externe pentru bugetul local de nivelul I</t>
  </si>
  <si>
    <t>Specialist pentru planificare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</si>
</sst>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8" fontId="5" fillId="0" borderId="1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left"/>
    </xf>
    <xf numFmtId="49" fontId="76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55" applyFont="1" applyAlignment="1">
      <alignment horizontal="right"/>
      <protection/>
    </xf>
    <xf numFmtId="0" fontId="76" fillId="0" borderId="0" xfId="54" applyFont="1">
      <alignment/>
      <protection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vertical="center" wrapText="1"/>
    </xf>
    <xf numFmtId="168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68" fontId="2" fillId="0" borderId="1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168" fontId="16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 quotePrefix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/>
    </xf>
    <xf numFmtId="168" fontId="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168" fontId="16" fillId="33" borderId="10" xfId="0" applyNumberFormat="1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55" applyFont="1" applyAlignment="1">
      <alignment/>
      <protection/>
    </xf>
    <xf numFmtId="49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75" fillId="33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 wrapText="1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0" fontId="84" fillId="0" borderId="0" xfId="0" applyFont="1" applyAlignment="1">
      <alignment vertical="center"/>
    </xf>
    <xf numFmtId="0" fontId="76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2" fontId="86" fillId="0" borderId="10" xfId="0" applyNumberFormat="1" applyFont="1" applyFill="1" applyBorder="1" applyAlignment="1">
      <alignment horizontal="center" vertical="center" wrapText="1"/>
    </xf>
    <xf numFmtId="168" fontId="87" fillId="0" borderId="10" xfId="0" applyNumberFormat="1" applyFont="1" applyFill="1" applyBorder="1" applyAlignment="1">
      <alignment horizontal="center" vertical="center"/>
    </xf>
    <xf numFmtId="2" fontId="87" fillId="0" borderId="10" xfId="0" applyNumberFormat="1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left" vertical="center" wrapText="1"/>
      <protection/>
    </xf>
    <xf numFmtId="0" fontId="88" fillId="0" borderId="10" xfId="0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8" fontId="8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68" fontId="8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8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8" fillId="0" borderId="10" xfId="0" applyNumberFormat="1" applyFont="1" applyFill="1" applyBorder="1" applyAlignment="1">
      <alignment horizontal="center" vertical="center"/>
    </xf>
    <xf numFmtId="168" fontId="88" fillId="0" borderId="10" xfId="0" applyNumberFormat="1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168" fontId="89" fillId="0" borderId="10" xfId="0" applyNumberFormat="1" applyFont="1" applyFill="1" applyBorder="1" applyAlignment="1">
      <alignment horizontal="center" vertical="center"/>
    </xf>
    <xf numFmtId="168" fontId="9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/>
    </xf>
    <xf numFmtId="2" fontId="86" fillId="0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left" vertical="center" wrapText="1"/>
    </xf>
    <xf numFmtId="0" fontId="19" fillId="0" borderId="10" xfId="34" applyNumberFormat="1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7" fillId="0" borderId="10" xfId="0" applyFont="1" applyFill="1" applyBorder="1" applyAlignment="1">
      <alignment vertical="center"/>
    </xf>
    <xf numFmtId="0" fontId="75" fillId="0" borderId="0" xfId="0" applyFont="1" applyAlignment="1">
      <alignment horizontal="right" vertical="center"/>
    </xf>
    <xf numFmtId="0" fontId="91" fillId="0" borderId="0" xfId="0" applyFont="1" applyAlignment="1">
      <alignment horizontal="center"/>
    </xf>
    <xf numFmtId="0" fontId="1" fillId="0" borderId="0" xfId="55" applyFont="1" applyAlignment="1">
      <alignment horizontal="right"/>
      <protection/>
    </xf>
    <xf numFmtId="0" fontId="1" fillId="0" borderId="0" xfId="0" applyFont="1" applyAlignment="1">
      <alignment horizontal="right"/>
    </xf>
    <xf numFmtId="0" fontId="7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las_econ_chelt_expend" xfId="33"/>
    <cellStyle name="Normal_Clas_venituri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55">
      <selection activeCell="B62" sqref="B62"/>
    </sheetView>
  </sheetViews>
  <sheetFormatPr defaultColWidth="9.00390625" defaultRowHeight="12.75"/>
  <cols>
    <col min="1" max="1" width="3.125" style="0" customWidth="1"/>
    <col min="2" max="2" width="39.375" style="0" customWidth="1"/>
    <col min="4" max="4" width="11.00390625" style="16" customWidth="1"/>
    <col min="5" max="5" width="9.875" style="16" customWidth="1"/>
    <col min="6" max="6" width="10.25390625" style="16" customWidth="1"/>
    <col min="7" max="7" width="9.00390625" style="16" customWidth="1"/>
    <col min="8" max="8" width="9.625" style="16" customWidth="1"/>
    <col min="9" max="9" width="10.00390625" style="105" customWidth="1"/>
    <col min="10" max="10" width="9.375" style="16" customWidth="1"/>
    <col min="11" max="11" width="11.00390625" style="16" customWidth="1"/>
  </cols>
  <sheetData>
    <row r="1" spans="1:13" ht="20.25">
      <c r="A1" s="28"/>
      <c r="B1" s="92"/>
      <c r="C1" s="92"/>
      <c r="D1" s="93"/>
      <c r="E1" s="93"/>
      <c r="F1" s="93"/>
      <c r="G1" s="93"/>
      <c r="I1" s="165" t="s">
        <v>156</v>
      </c>
      <c r="J1" s="165"/>
      <c r="K1" s="165"/>
      <c r="L1" s="94"/>
      <c r="M1" s="95"/>
    </row>
    <row r="2" spans="1:13" ht="20.25">
      <c r="A2" s="28"/>
      <c r="B2" s="92"/>
      <c r="C2" s="92"/>
      <c r="D2" s="93"/>
      <c r="E2" s="93"/>
      <c r="F2" s="93"/>
      <c r="G2" s="93"/>
      <c r="I2" s="165" t="s">
        <v>157</v>
      </c>
      <c r="J2" s="165"/>
      <c r="K2" s="165"/>
      <c r="L2" s="94"/>
      <c r="M2" s="95"/>
    </row>
    <row r="3" spans="1:13" ht="20.25">
      <c r="A3" s="28"/>
      <c r="B3" s="92"/>
      <c r="C3" s="92"/>
      <c r="D3" s="93"/>
      <c r="E3" s="93"/>
      <c r="F3" s="93"/>
      <c r="G3" s="93"/>
      <c r="I3" s="165" t="s">
        <v>227</v>
      </c>
      <c r="J3" s="165"/>
      <c r="K3" s="165"/>
      <c r="L3" s="94"/>
      <c r="M3" s="95"/>
    </row>
    <row r="4" spans="1:11" ht="18.75">
      <c r="A4" s="28"/>
      <c r="B4" s="166" t="s">
        <v>158</v>
      </c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8.75">
      <c r="A5" s="28"/>
      <c r="B5" s="166" t="s">
        <v>159</v>
      </c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5.75">
      <c r="A6" s="28"/>
      <c r="B6" s="92"/>
      <c r="C6" s="92"/>
      <c r="D6" s="93"/>
      <c r="E6" s="93"/>
      <c r="F6" s="93"/>
      <c r="G6" s="93"/>
      <c r="H6" s="93"/>
      <c r="I6" s="97"/>
      <c r="J6" s="93"/>
      <c r="K6" s="106" t="s">
        <v>44</v>
      </c>
    </row>
    <row r="7" spans="1:11" ht="63.75">
      <c r="A7" s="109"/>
      <c r="B7" s="110" t="s">
        <v>160</v>
      </c>
      <c r="C7" s="111" t="s">
        <v>161</v>
      </c>
      <c r="D7" s="110" t="s">
        <v>162</v>
      </c>
      <c r="E7" s="110" t="s">
        <v>163</v>
      </c>
      <c r="F7" s="110" t="s">
        <v>164</v>
      </c>
      <c r="G7" s="110" t="s">
        <v>165</v>
      </c>
      <c r="H7" s="110" t="s">
        <v>166</v>
      </c>
      <c r="I7" s="112" t="s">
        <v>167</v>
      </c>
      <c r="J7" s="110" t="s">
        <v>168</v>
      </c>
      <c r="K7" s="110" t="s">
        <v>169</v>
      </c>
    </row>
    <row r="8" spans="1:11" ht="12.75">
      <c r="A8" s="113"/>
      <c r="B8" s="110">
        <v>1</v>
      </c>
      <c r="C8" s="110">
        <v>2</v>
      </c>
      <c r="D8" s="110">
        <v>3</v>
      </c>
      <c r="E8" s="110">
        <v>4</v>
      </c>
      <c r="F8" s="110">
        <v>5</v>
      </c>
      <c r="G8" s="110" t="s">
        <v>170</v>
      </c>
      <c r="H8" s="110" t="s">
        <v>171</v>
      </c>
      <c r="I8" s="112">
        <v>8</v>
      </c>
      <c r="J8" s="110" t="s">
        <v>172</v>
      </c>
      <c r="K8" s="110" t="s">
        <v>173</v>
      </c>
    </row>
    <row r="9" spans="1:11" s="98" customFormat="1" ht="25.5" customHeight="1">
      <c r="A9" s="114">
        <v>1</v>
      </c>
      <c r="B9" s="155" t="s">
        <v>174</v>
      </c>
      <c r="C9" s="115">
        <v>1111</v>
      </c>
      <c r="D9" s="116">
        <f>SUM(D10:D12)</f>
        <v>6743.3</v>
      </c>
      <c r="E9" s="116">
        <f>SUM(E10:E12)</f>
        <v>6843.5</v>
      </c>
      <c r="F9" s="116">
        <f>SUM(F10:F12)</f>
        <v>7377.530000000001</v>
      </c>
      <c r="G9" s="117">
        <f>F9/E9*100</f>
        <v>107.80346314020603</v>
      </c>
      <c r="H9" s="118">
        <f aca="true" t="shared" si="0" ref="H9:H33">F9-E9</f>
        <v>534.0300000000007</v>
      </c>
      <c r="I9" s="116">
        <f>SUM(I10:I12)</f>
        <v>6076.650000000001</v>
      </c>
      <c r="J9" s="117">
        <f aca="true" t="shared" si="1" ref="J9:J16">F9/I9*100</f>
        <v>121.40784807418561</v>
      </c>
      <c r="K9" s="116">
        <f>SUM(K10:K12)</f>
        <v>1300.88</v>
      </c>
    </row>
    <row r="10" spans="1:11" s="99" customFormat="1" ht="18" customHeight="1">
      <c r="A10" s="110">
        <v>2</v>
      </c>
      <c r="B10" s="119" t="s">
        <v>175</v>
      </c>
      <c r="C10" s="120">
        <v>111110</v>
      </c>
      <c r="D10" s="121">
        <v>6585.8</v>
      </c>
      <c r="E10" s="122">
        <v>6680</v>
      </c>
      <c r="F10" s="121">
        <v>7217.46</v>
      </c>
      <c r="G10" s="123">
        <f aca="true" t="shared" si="2" ref="G10:G16">F10/E10*100</f>
        <v>108.04580838323355</v>
      </c>
      <c r="H10" s="121">
        <f t="shared" si="0"/>
        <v>537.46</v>
      </c>
      <c r="I10" s="121">
        <v>5947.29</v>
      </c>
      <c r="J10" s="123">
        <f t="shared" si="1"/>
        <v>121.3571223195775</v>
      </c>
      <c r="K10" s="121">
        <f aca="true" t="shared" si="3" ref="K10:K22">F10-I10</f>
        <v>1270.17</v>
      </c>
    </row>
    <row r="11" spans="1:11" s="99" customFormat="1" ht="27" customHeight="1">
      <c r="A11" s="110">
        <v>3</v>
      </c>
      <c r="B11" s="124" t="s">
        <v>176</v>
      </c>
      <c r="C11" s="120">
        <v>111121</v>
      </c>
      <c r="D11" s="121">
        <v>154</v>
      </c>
      <c r="E11" s="122">
        <v>160</v>
      </c>
      <c r="F11" s="121">
        <v>155.72</v>
      </c>
      <c r="G11" s="123">
        <f>F11/E11*100</f>
        <v>97.32499999999999</v>
      </c>
      <c r="H11" s="121">
        <f t="shared" si="0"/>
        <v>-4.280000000000001</v>
      </c>
      <c r="I11" s="121">
        <v>126.02</v>
      </c>
      <c r="J11" s="123">
        <f t="shared" si="1"/>
        <v>123.56768766862403</v>
      </c>
      <c r="K11" s="121">
        <f t="shared" si="3"/>
        <v>29.700000000000003</v>
      </c>
    </row>
    <row r="12" spans="1:11" s="99" customFormat="1" ht="29.25" customHeight="1">
      <c r="A12" s="110">
        <v>4</v>
      </c>
      <c r="B12" s="125" t="s">
        <v>177</v>
      </c>
      <c r="C12" s="120">
        <v>111130</v>
      </c>
      <c r="D12" s="121">
        <v>3.5</v>
      </c>
      <c r="E12" s="122">
        <v>3.5</v>
      </c>
      <c r="F12" s="121">
        <v>4.35</v>
      </c>
      <c r="G12" s="123">
        <f t="shared" si="2"/>
        <v>124.28571428571426</v>
      </c>
      <c r="H12" s="121">
        <f t="shared" si="0"/>
        <v>0.8499999999999996</v>
      </c>
      <c r="I12" s="121">
        <v>3.34</v>
      </c>
      <c r="J12" s="123">
        <f t="shared" si="1"/>
        <v>130.23952095808383</v>
      </c>
      <c r="K12" s="121">
        <f t="shared" si="3"/>
        <v>1.0099999999999998</v>
      </c>
    </row>
    <row r="13" spans="1:11" s="99" customFormat="1" ht="21" customHeight="1">
      <c r="A13" s="110">
        <v>5</v>
      </c>
      <c r="B13" s="156" t="s">
        <v>178</v>
      </c>
      <c r="C13" s="115">
        <v>1131</v>
      </c>
      <c r="D13" s="116">
        <f>SUM(D14:D17)</f>
        <v>80.2</v>
      </c>
      <c r="E13" s="116">
        <f>SUM(E14:E17)</f>
        <v>80.2</v>
      </c>
      <c r="F13" s="116">
        <f>SUM(F14:F17)</f>
        <v>77.24</v>
      </c>
      <c r="G13" s="126">
        <f t="shared" si="2"/>
        <v>96.30922693266832</v>
      </c>
      <c r="H13" s="116">
        <f>SUM(H14:H17)</f>
        <v>-2.9600000000000013</v>
      </c>
      <c r="I13" s="116">
        <f>SUM(I14:I17)</f>
        <v>73.89</v>
      </c>
      <c r="J13" s="126">
        <f t="shared" si="1"/>
        <v>104.53376640952767</v>
      </c>
      <c r="K13" s="116">
        <f>SUM(K14:K17)</f>
        <v>3.3499999999999956</v>
      </c>
    </row>
    <row r="14" spans="1:11" s="99" customFormat="1" ht="29.25" customHeight="1">
      <c r="A14" s="110">
        <v>6</v>
      </c>
      <c r="B14" s="127" t="s">
        <v>179</v>
      </c>
      <c r="C14" s="128">
        <v>113110</v>
      </c>
      <c r="D14" s="122">
        <v>6.6</v>
      </c>
      <c r="E14" s="122">
        <v>6.6</v>
      </c>
      <c r="F14" s="121">
        <v>6.2</v>
      </c>
      <c r="G14" s="123">
        <f t="shared" si="2"/>
        <v>93.93939393939394</v>
      </c>
      <c r="H14" s="121">
        <f t="shared" si="0"/>
        <v>-0.39999999999999947</v>
      </c>
      <c r="I14" s="121">
        <v>7.15</v>
      </c>
      <c r="J14" s="123">
        <f t="shared" si="1"/>
        <v>86.7132867132867</v>
      </c>
      <c r="K14" s="121">
        <f t="shared" si="3"/>
        <v>-0.9500000000000002</v>
      </c>
    </row>
    <row r="15" spans="1:11" s="99" customFormat="1" ht="29.25" customHeight="1">
      <c r="A15" s="110">
        <v>7</v>
      </c>
      <c r="B15" s="129" t="s">
        <v>180</v>
      </c>
      <c r="C15" s="130" t="s">
        <v>181</v>
      </c>
      <c r="D15" s="122">
        <v>3.6</v>
      </c>
      <c r="E15" s="122">
        <v>3.6</v>
      </c>
      <c r="F15" s="121">
        <v>1.71</v>
      </c>
      <c r="G15" s="123">
        <f t="shared" si="2"/>
        <v>47.5</v>
      </c>
      <c r="H15" s="121">
        <f t="shared" si="0"/>
        <v>-1.8900000000000001</v>
      </c>
      <c r="I15" s="121">
        <v>3.18</v>
      </c>
      <c r="J15" s="123">
        <f t="shared" si="1"/>
        <v>53.77358490566038</v>
      </c>
      <c r="K15" s="121">
        <f t="shared" si="3"/>
        <v>-1.4700000000000002</v>
      </c>
    </row>
    <row r="16" spans="1:11" s="99" customFormat="1" ht="29.25" customHeight="1">
      <c r="A16" s="110">
        <v>8</v>
      </c>
      <c r="B16" s="129" t="s">
        <v>182</v>
      </c>
      <c r="C16" s="128">
        <v>113130</v>
      </c>
      <c r="D16" s="122">
        <v>70</v>
      </c>
      <c r="E16" s="122">
        <v>70</v>
      </c>
      <c r="F16" s="121">
        <v>69.33</v>
      </c>
      <c r="G16" s="123">
        <f t="shared" si="2"/>
        <v>99.04285714285714</v>
      </c>
      <c r="H16" s="121">
        <f t="shared" si="0"/>
        <v>-0.6700000000000017</v>
      </c>
      <c r="I16" s="121">
        <v>63.56</v>
      </c>
      <c r="J16" s="123">
        <f t="shared" si="1"/>
        <v>109.07803650094398</v>
      </c>
      <c r="K16" s="121">
        <f t="shared" si="3"/>
        <v>5.769999999999996</v>
      </c>
    </row>
    <row r="17" spans="1:11" s="99" customFormat="1" ht="15" customHeight="1">
      <c r="A17" s="110">
        <v>9</v>
      </c>
      <c r="B17" s="129" t="s">
        <v>183</v>
      </c>
      <c r="C17" s="128">
        <v>113150</v>
      </c>
      <c r="D17" s="122"/>
      <c r="E17" s="122"/>
      <c r="F17" s="121"/>
      <c r="G17" s="126"/>
      <c r="H17" s="121"/>
      <c r="I17" s="122"/>
      <c r="J17" s="123"/>
      <c r="K17" s="121"/>
    </row>
    <row r="18" spans="1:11" s="99" customFormat="1" ht="29.25" customHeight="1">
      <c r="A18" s="110">
        <v>10</v>
      </c>
      <c r="B18" s="156" t="s">
        <v>184</v>
      </c>
      <c r="C18" s="131" t="s">
        <v>185</v>
      </c>
      <c r="D18" s="132">
        <f>SUM(D19:D21)</f>
        <v>1267.2</v>
      </c>
      <c r="E18" s="132">
        <f>SUM(E19:E21)</f>
        <v>1312.3000000000002</v>
      </c>
      <c r="F18" s="133">
        <f>F19+F20+F21</f>
        <v>1344.04</v>
      </c>
      <c r="G18" s="126">
        <f>F18/E18*100</f>
        <v>102.41865427112702</v>
      </c>
      <c r="H18" s="132">
        <f>SUM(H19:H21)</f>
        <v>31.73999999999988</v>
      </c>
      <c r="I18" s="132">
        <f>SUM(I19:I21)</f>
        <v>1199.06</v>
      </c>
      <c r="J18" s="126">
        <f aca="true" t="shared" si="4" ref="J18:J23">F18/I18*100</f>
        <v>112.09113805814555</v>
      </c>
      <c r="K18" s="132">
        <f>SUM(K19:K21)</f>
        <v>144.97999999999993</v>
      </c>
    </row>
    <row r="19" spans="1:11" s="99" customFormat="1" ht="27.75" customHeight="1">
      <c r="A19" s="110">
        <v>11</v>
      </c>
      <c r="B19" s="129" t="s">
        <v>186</v>
      </c>
      <c r="C19" s="128">
        <v>113210</v>
      </c>
      <c r="D19" s="122">
        <v>85</v>
      </c>
      <c r="E19" s="122">
        <v>127</v>
      </c>
      <c r="F19" s="121">
        <v>107.29</v>
      </c>
      <c r="G19" s="123">
        <f>F19/E19*100</f>
        <v>84.48031496062993</v>
      </c>
      <c r="H19" s="121">
        <f t="shared" si="0"/>
        <v>-19.709999999999994</v>
      </c>
      <c r="I19" s="121">
        <v>94.51</v>
      </c>
      <c r="J19" s="123">
        <f t="shared" si="4"/>
        <v>113.52237858427681</v>
      </c>
      <c r="K19" s="121">
        <f t="shared" si="3"/>
        <v>12.780000000000001</v>
      </c>
    </row>
    <row r="20" spans="1:11" s="99" customFormat="1" ht="53.25" customHeight="1">
      <c r="A20" s="110">
        <v>12</v>
      </c>
      <c r="B20" s="129" t="s">
        <v>187</v>
      </c>
      <c r="C20" s="128">
        <v>113230</v>
      </c>
      <c r="D20" s="122">
        <v>450</v>
      </c>
      <c r="E20" s="122">
        <v>453.1</v>
      </c>
      <c r="F20" s="121">
        <v>484.84</v>
      </c>
      <c r="G20" s="123">
        <f>F20/E20*100</f>
        <v>107.00507614213197</v>
      </c>
      <c r="H20" s="121">
        <f t="shared" si="0"/>
        <v>31.739999999999952</v>
      </c>
      <c r="I20" s="121">
        <v>421.44</v>
      </c>
      <c r="J20" s="123">
        <f t="shared" si="4"/>
        <v>115.04365983295368</v>
      </c>
      <c r="K20" s="121">
        <f t="shared" si="3"/>
        <v>63.39999999999998</v>
      </c>
    </row>
    <row r="21" spans="1:13" s="98" customFormat="1" ht="43.5" customHeight="1">
      <c r="A21" s="114">
        <v>13</v>
      </c>
      <c r="B21" s="127" t="s">
        <v>228</v>
      </c>
      <c r="C21" s="128">
        <v>113240</v>
      </c>
      <c r="D21" s="122">
        <v>732.2</v>
      </c>
      <c r="E21" s="134">
        <v>732.2</v>
      </c>
      <c r="F21" s="135">
        <v>751.91</v>
      </c>
      <c r="G21" s="136">
        <f>F21/E21*100</f>
        <v>102.69188746244195</v>
      </c>
      <c r="H21" s="135">
        <f t="shared" si="0"/>
        <v>19.709999999999923</v>
      </c>
      <c r="I21" s="135">
        <v>683.11</v>
      </c>
      <c r="J21" s="136">
        <f t="shared" si="4"/>
        <v>110.0715843714775</v>
      </c>
      <c r="K21" s="135">
        <f t="shared" si="3"/>
        <v>68.79999999999995</v>
      </c>
      <c r="M21" s="100"/>
    </row>
    <row r="22" spans="1:11" s="101" customFormat="1" ht="30" customHeight="1">
      <c r="A22" s="137">
        <v>14</v>
      </c>
      <c r="B22" s="157" t="s">
        <v>188</v>
      </c>
      <c r="C22" s="138">
        <v>1133</v>
      </c>
      <c r="D22" s="139"/>
      <c r="E22" s="140">
        <f>E23</f>
        <v>7.3</v>
      </c>
      <c r="F22" s="118">
        <f>F23</f>
        <v>7.28</v>
      </c>
      <c r="G22" s="141"/>
      <c r="H22" s="118">
        <f t="shared" si="0"/>
        <v>-0.019999999999999574</v>
      </c>
      <c r="I22" s="140">
        <f>I23</f>
        <v>39.28</v>
      </c>
      <c r="J22" s="117">
        <f t="shared" si="4"/>
        <v>18.533604887983707</v>
      </c>
      <c r="K22" s="118">
        <f t="shared" si="3"/>
        <v>-32</v>
      </c>
    </row>
    <row r="23" spans="1:11" s="98" customFormat="1" ht="15" customHeight="1">
      <c r="A23" s="114">
        <v>15</v>
      </c>
      <c r="B23" s="127" t="s">
        <v>189</v>
      </c>
      <c r="C23" s="128">
        <v>113313</v>
      </c>
      <c r="D23" s="122"/>
      <c r="E23" s="134">
        <v>7.3</v>
      </c>
      <c r="F23" s="135">
        <v>7.28</v>
      </c>
      <c r="G23" s="142"/>
      <c r="H23" s="135">
        <f t="shared" si="0"/>
        <v>-0.019999999999999574</v>
      </c>
      <c r="I23" s="135">
        <v>39.28</v>
      </c>
      <c r="J23" s="136">
        <f t="shared" si="4"/>
        <v>18.533604887983707</v>
      </c>
      <c r="K23" s="118">
        <f>F22-I22</f>
        <v>-32</v>
      </c>
    </row>
    <row r="24" spans="1:11" s="98" customFormat="1" ht="29.25" customHeight="1">
      <c r="A24" s="114">
        <v>16</v>
      </c>
      <c r="B24" s="158" t="s">
        <v>190</v>
      </c>
      <c r="C24" s="143">
        <v>1144</v>
      </c>
      <c r="D24" s="132">
        <f>SUM(D25:D34)</f>
        <v>8203.300000000001</v>
      </c>
      <c r="E24" s="132">
        <f>SUM(E25:E34)</f>
        <v>8702.5</v>
      </c>
      <c r="F24" s="132">
        <f>SUM(F25:F34)</f>
        <v>8488.129</v>
      </c>
      <c r="G24" s="144">
        <f>F24/E24*100</f>
        <v>97.53667336972136</v>
      </c>
      <c r="H24" s="118">
        <f t="shared" si="0"/>
        <v>-214.37099999999919</v>
      </c>
      <c r="I24" s="132">
        <f>SUM(I25:I34)</f>
        <v>8183.593</v>
      </c>
      <c r="J24" s="145">
        <f>SUM(J25:J34)</f>
        <v>1510.2192548865423</v>
      </c>
      <c r="K24" s="132">
        <f>SUM(K25:K34)</f>
        <v>304.536</v>
      </c>
    </row>
    <row r="25" spans="1:11" s="98" customFormat="1" ht="17.25" customHeight="1">
      <c r="A25" s="114">
        <v>17</v>
      </c>
      <c r="B25" s="127" t="s">
        <v>191</v>
      </c>
      <c r="C25" s="128">
        <v>114411</v>
      </c>
      <c r="D25" s="122">
        <v>1072.4</v>
      </c>
      <c r="E25" s="135">
        <v>1072.4</v>
      </c>
      <c r="F25" s="134">
        <v>917.18</v>
      </c>
      <c r="G25" s="146">
        <f aca="true" t="shared" si="5" ref="G25:G33">F25/E25*100</f>
        <v>85.52592316299888</v>
      </c>
      <c r="H25" s="135">
        <f t="shared" si="0"/>
        <v>-155.22000000000014</v>
      </c>
      <c r="I25" s="135">
        <v>1029.52</v>
      </c>
      <c r="J25" s="123">
        <f>F25/I25*100</f>
        <v>89.08811873494443</v>
      </c>
      <c r="K25" s="135">
        <f aca="true" t="shared" si="6" ref="K25:K30">F25-I25</f>
        <v>-112.34000000000003</v>
      </c>
    </row>
    <row r="26" spans="1:11" s="102" customFormat="1" ht="16.5" customHeight="1">
      <c r="A26" s="114">
        <v>18</v>
      </c>
      <c r="B26" s="129" t="s">
        <v>192</v>
      </c>
      <c r="C26" s="128">
        <v>114412</v>
      </c>
      <c r="D26" s="122">
        <v>933.4</v>
      </c>
      <c r="E26" s="135">
        <v>933.4</v>
      </c>
      <c r="F26" s="134">
        <v>986.85</v>
      </c>
      <c r="G26" s="146">
        <f t="shared" si="5"/>
        <v>105.72637668737947</v>
      </c>
      <c r="H26" s="135">
        <f t="shared" si="0"/>
        <v>53.450000000000045</v>
      </c>
      <c r="I26" s="135">
        <v>920.35</v>
      </c>
      <c r="J26" s="123">
        <f>F26/I26*100</f>
        <v>107.22551203346553</v>
      </c>
      <c r="K26" s="135">
        <f t="shared" si="6"/>
        <v>66.5</v>
      </c>
    </row>
    <row r="27" spans="1:11" s="98" customFormat="1" ht="42.75" customHeight="1">
      <c r="A27" s="114">
        <v>19</v>
      </c>
      <c r="B27" s="127" t="s">
        <v>193</v>
      </c>
      <c r="C27" s="128">
        <v>114413</v>
      </c>
      <c r="D27" s="122">
        <v>258</v>
      </c>
      <c r="E27" s="135">
        <v>635</v>
      </c>
      <c r="F27" s="134">
        <v>623.98</v>
      </c>
      <c r="G27" s="146">
        <f t="shared" si="5"/>
        <v>98.26456692913385</v>
      </c>
      <c r="H27" s="135">
        <f t="shared" si="0"/>
        <v>-11.019999999999982</v>
      </c>
      <c r="I27" s="135">
        <v>522.56</v>
      </c>
      <c r="J27" s="123">
        <f aca="true" t="shared" si="7" ref="J27:J32">F27/I27*100</f>
        <v>119.4082976117575</v>
      </c>
      <c r="K27" s="135">
        <f t="shared" si="6"/>
        <v>101.42000000000007</v>
      </c>
    </row>
    <row r="28" spans="1:11" s="98" customFormat="1" ht="16.5" customHeight="1">
      <c r="A28" s="114">
        <v>20</v>
      </c>
      <c r="B28" s="127" t="s">
        <v>194</v>
      </c>
      <c r="C28" s="128">
        <v>114414</v>
      </c>
      <c r="D28" s="122"/>
      <c r="E28" s="135"/>
      <c r="F28" s="134">
        <v>0.539</v>
      </c>
      <c r="G28" s="144"/>
      <c r="H28" s="135">
        <f t="shared" si="0"/>
        <v>0.539</v>
      </c>
      <c r="I28" s="135">
        <v>0.143</v>
      </c>
      <c r="J28" s="123">
        <f t="shared" si="7"/>
        <v>376.92307692307696</v>
      </c>
      <c r="K28" s="135">
        <f t="shared" si="6"/>
        <v>0.396</v>
      </c>
    </row>
    <row r="29" spans="1:11" s="98" customFormat="1" ht="17.25" customHeight="1">
      <c r="A29" s="114">
        <v>21</v>
      </c>
      <c r="B29" s="129" t="s">
        <v>195</v>
      </c>
      <c r="C29" s="128">
        <v>114415</v>
      </c>
      <c r="D29" s="122">
        <v>400</v>
      </c>
      <c r="E29" s="135">
        <v>400</v>
      </c>
      <c r="F29" s="134">
        <v>242.92</v>
      </c>
      <c r="G29" s="146">
        <f t="shared" si="5"/>
        <v>60.73</v>
      </c>
      <c r="H29" s="135">
        <f t="shared" si="0"/>
        <v>-157.08</v>
      </c>
      <c r="I29" s="135">
        <v>405.94</v>
      </c>
      <c r="J29" s="123">
        <f t="shared" si="7"/>
        <v>59.841355865398825</v>
      </c>
      <c r="K29" s="135">
        <f t="shared" si="6"/>
        <v>-163.02</v>
      </c>
    </row>
    <row r="30" spans="1:11" s="98" customFormat="1" ht="18" customHeight="1">
      <c r="A30" s="114">
        <v>22</v>
      </c>
      <c r="B30" s="127" t="s">
        <v>196</v>
      </c>
      <c r="C30" s="128">
        <v>114416</v>
      </c>
      <c r="D30" s="122">
        <v>94.4</v>
      </c>
      <c r="E30" s="135">
        <v>94.4</v>
      </c>
      <c r="F30" s="134">
        <v>97.13</v>
      </c>
      <c r="G30" s="146">
        <f t="shared" si="5"/>
        <v>102.89194915254237</v>
      </c>
      <c r="H30" s="135">
        <f t="shared" si="0"/>
        <v>2.7299999999999898</v>
      </c>
      <c r="I30" s="135">
        <v>68.88</v>
      </c>
      <c r="J30" s="123">
        <f t="shared" si="7"/>
        <v>141.01335656213706</v>
      </c>
      <c r="K30" s="135">
        <f t="shared" si="6"/>
        <v>28.25</v>
      </c>
    </row>
    <row r="31" spans="1:11" s="98" customFormat="1" ht="26.25" customHeight="1">
      <c r="A31" s="114">
        <v>23</v>
      </c>
      <c r="B31" s="127" t="s">
        <v>197</v>
      </c>
      <c r="C31" s="128">
        <v>114418</v>
      </c>
      <c r="D31" s="122">
        <v>5025.1</v>
      </c>
      <c r="E31" s="135">
        <v>5025.1</v>
      </c>
      <c r="F31" s="134">
        <v>5010.88</v>
      </c>
      <c r="G31" s="146">
        <f t="shared" si="5"/>
        <v>99.71702055680484</v>
      </c>
      <c r="H31" s="135">
        <f t="shared" si="0"/>
        <v>-14.220000000000255</v>
      </c>
      <c r="I31" s="135">
        <v>4521.59</v>
      </c>
      <c r="J31" s="123">
        <f t="shared" si="7"/>
        <v>110.82119342974484</v>
      </c>
      <c r="K31" s="135">
        <f aca="true" t="shared" si="8" ref="K31:K60">F31-I31</f>
        <v>489.28999999999996</v>
      </c>
    </row>
    <row r="32" spans="1:11" s="98" customFormat="1" ht="17.25" customHeight="1">
      <c r="A32" s="114">
        <v>24</v>
      </c>
      <c r="B32" s="127" t="s">
        <v>198</v>
      </c>
      <c r="C32" s="128">
        <v>114421</v>
      </c>
      <c r="D32" s="122">
        <v>140</v>
      </c>
      <c r="E32" s="135">
        <v>176.3</v>
      </c>
      <c r="F32" s="134">
        <v>188.91</v>
      </c>
      <c r="G32" s="146">
        <f t="shared" si="5"/>
        <v>107.15258082813386</v>
      </c>
      <c r="H32" s="135">
        <f t="shared" si="0"/>
        <v>12.609999999999985</v>
      </c>
      <c r="I32" s="135">
        <v>60.63</v>
      </c>
      <c r="J32" s="123">
        <f t="shared" si="7"/>
        <v>311.57842652152397</v>
      </c>
      <c r="K32" s="135">
        <f t="shared" si="8"/>
        <v>128.28</v>
      </c>
    </row>
    <row r="33" spans="1:11" s="98" customFormat="1" ht="17.25" customHeight="1">
      <c r="A33" s="114">
        <v>25</v>
      </c>
      <c r="B33" s="127" t="s">
        <v>199</v>
      </c>
      <c r="C33" s="128">
        <v>114423</v>
      </c>
      <c r="D33" s="122">
        <v>280</v>
      </c>
      <c r="E33" s="135">
        <v>365.9</v>
      </c>
      <c r="F33" s="134">
        <v>365.86</v>
      </c>
      <c r="G33" s="146">
        <f t="shared" si="5"/>
        <v>99.98906805138017</v>
      </c>
      <c r="H33" s="135">
        <f t="shared" si="0"/>
        <v>-0.03999999999996362</v>
      </c>
      <c r="I33" s="135">
        <v>200.54</v>
      </c>
      <c r="J33" s="136">
        <f>F33/I33*100</f>
        <v>182.4374189687843</v>
      </c>
      <c r="K33" s="135">
        <f t="shared" si="8"/>
        <v>165.32000000000002</v>
      </c>
    </row>
    <row r="34" spans="1:11" s="98" customFormat="1" ht="15.75" customHeight="1">
      <c r="A34" s="114">
        <v>26</v>
      </c>
      <c r="B34" s="127" t="s">
        <v>200</v>
      </c>
      <c r="C34" s="128">
        <v>114426</v>
      </c>
      <c r="D34" s="122"/>
      <c r="E34" s="135"/>
      <c r="F34" s="135">
        <v>53.88</v>
      </c>
      <c r="G34" s="141"/>
      <c r="H34" s="135"/>
      <c r="I34" s="135">
        <v>453.44</v>
      </c>
      <c r="J34" s="136">
        <f>F34/I34*100</f>
        <v>11.882498235709244</v>
      </c>
      <c r="K34" s="135">
        <f t="shared" si="8"/>
        <v>-399.56</v>
      </c>
    </row>
    <row r="35" spans="1:11" s="98" customFormat="1" ht="45.75" customHeight="1">
      <c r="A35" s="114">
        <v>27</v>
      </c>
      <c r="B35" s="159" t="s">
        <v>201</v>
      </c>
      <c r="C35" s="143">
        <v>1145</v>
      </c>
      <c r="D35" s="147">
        <f>SUM(D36)</f>
        <v>1000</v>
      </c>
      <c r="E35" s="147">
        <f>SUM(E36)</f>
        <v>1000</v>
      </c>
      <c r="F35" s="118">
        <f>F36</f>
        <v>833.42</v>
      </c>
      <c r="G35" s="144">
        <f>F35/E35*100</f>
        <v>83.342</v>
      </c>
      <c r="H35" s="118">
        <f aca="true" t="shared" si="9" ref="H35:H59">F35-E35</f>
        <v>-166.58000000000004</v>
      </c>
      <c r="I35" s="140">
        <f>I36</f>
        <v>1023.28</v>
      </c>
      <c r="J35" s="117">
        <f>J36</f>
        <v>81.44593855054335</v>
      </c>
      <c r="K35" s="118">
        <f t="shared" si="8"/>
        <v>-189.86</v>
      </c>
    </row>
    <row r="36" spans="1:11" s="98" customFormat="1" ht="17.25" customHeight="1">
      <c r="A36" s="114">
        <v>28</v>
      </c>
      <c r="B36" s="127" t="s">
        <v>202</v>
      </c>
      <c r="C36" s="128">
        <v>114522</v>
      </c>
      <c r="D36" s="135">
        <v>1000</v>
      </c>
      <c r="E36" s="135">
        <v>1000</v>
      </c>
      <c r="F36" s="135">
        <v>833.42</v>
      </c>
      <c r="G36" s="146">
        <f>F36/E36*100</f>
        <v>83.342</v>
      </c>
      <c r="H36" s="135">
        <f t="shared" si="9"/>
        <v>-166.58000000000004</v>
      </c>
      <c r="I36" s="135">
        <v>1023.28</v>
      </c>
      <c r="J36" s="136">
        <f>F36/I36*100</f>
        <v>81.44593855054335</v>
      </c>
      <c r="K36" s="135">
        <f t="shared" si="8"/>
        <v>-189.86</v>
      </c>
    </row>
    <row r="37" spans="1:11" s="98" customFormat="1" ht="28.5" customHeight="1">
      <c r="A37" s="114">
        <v>29</v>
      </c>
      <c r="B37" s="163" t="s">
        <v>230</v>
      </c>
      <c r="C37" s="143">
        <v>1312</v>
      </c>
      <c r="D37" s="118">
        <f>SUM(D38)</f>
        <v>1220.5</v>
      </c>
      <c r="E37" s="135"/>
      <c r="F37" s="135"/>
      <c r="G37" s="146"/>
      <c r="H37" s="135"/>
      <c r="I37" s="135"/>
      <c r="J37" s="136"/>
      <c r="K37" s="135"/>
    </row>
    <row r="38" spans="1:11" s="98" customFormat="1" ht="39" customHeight="1">
      <c r="A38" s="114">
        <v>30</v>
      </c>
      <c r="B38" s="127" t="s">
        <v>231</v>
      </c>
      <c r="C38" s="128">
        <v>131223</v>
      </c>
      <c r="D38" s="135">
        <v>1220.5</v>
      </c>
      <c r="E38" s="135"/>
      <c r="F38" s="135"/>
      <c r="G38" s="146"/>
      <c r="H38" s="135"/>
      <c r="I38" s="135"/>
      <c r="J38" s="136"/>
      <c r="K38" s="135"/>
    </row>
    <row r="39" spans="1:11" s="98" customFormat="1" ht="26.25" customHeight="1">
      <c r="A39" s="114">
        <v>31</v>
      </c>
      <c r="B39" s="157" t="s">
        <v>203</v>
      </c>
      <c r="C39" s="138">
        <v>1412</v>
      </c>
      <c r="D39" s="118">
        <f>D40</f>
        <v>50</v>
      </c>
      <c r="E39" s="118">
        <f>E40</f>
        <v>50</v>
      </c>
      <c r="F39" s="118">
        <f>F40</f>
        <v>36.24</v>
      </c>
      <c r="G39" s="144">
        <f>F39/E39*100</f>
        <v>72.48</v>
      </c>
      <c r="H39" s="118">
        <f t="shared" si="9"/>
        <v>-13.759999999999998</v>
      </c>
      <c r="I39" s="140">
        <f>I40</f>
        <v>96.66</v>
      </c>
      <c r="J39" s="117" t="s">
        <v>204</v>
      </c>
      <c r="K39" s="118">
        <f t="shared" si="8"/>
        <v>-60.419999999999995</v>
      </c>
    </row>
    <row r="40" spans="1:11" s="98" customFormat="1" ht="26.25" customHeight="1">
      <c r="A40" s="114">
        <v>32</v>
      </c>
      <c r="B40" s="129" t="s">
        <v>205</v>
      </c>
      <c r="C40" s="128">
        <v>141233</v>
      </c>
      <c r="D40" s="135">
        <v>50</v>
      </c>
      <c r="E40" s="135">
        <v>50</v>
      </c>
      <c r="F40" s="135">
        <v>36.24</v>
      </c>
      <c r="G40" s="146">
        <f>F40/E40*100</f>
        <v>72.48</v>
      </c>
      <c r="H40" s="135">
        <f t="shared" si="9"/>
        <v>-13.759999999999998</v>
      </c>
      <c r="I40" s="135">
        <v>96.66</v>
      </c>
      <c r="J40" s="136" t="s">
        <v>204</v>
      </c>
      <c r="K40" s="135">
        <f t="shared" si="8"/>
        <v>-60.419999999999995</v>
      </c>
    </row>
    <row r="41" spans="1:11" s="98" customFormat="1" ht="24" customHeight="1">
      <c r="A41" s="114">
        <v>33</v>
      </c>
      <c r="B41" s="158" t="s">
        <v>206</v>
      </c>
      <c r="C41" s="143">
        <v>1415</v>
      </c>
      <c r="D41" s="132">
        <f>SUM(D42)</f>
        <v>413.5</v>
      </c>
      <c r="E41" s="132">
        <f>SUM(E42)</f>
        <v>990</v>
      </c>
      <c r="F41" s="132">
        <f>SUM(F42)</f>
        <v>1041.82</v>
      </c>
      <c r="G41" s="144">
        <f>G42</f>
        <v>105.23434343434343</v>
      </c>
      <c r="H41" s="132">
        <f>SUM(H42)</f>
        <v>51.819999999999936</v>
      </c>
      <c r="I41" s="132">
        <f>SUM(I42)</f>
        <v>170.53</v>
      </c>
      <c r="J41" s="136" t="s">
        <v>204</v>
      </c>
      <c r="K41" s="132">
        <f>SUM(K42)</f>
        <v>871.29</v>
      </c>
    </row>
    <row r="42" spans="1:11" s="98" customFormat="1" ht="25.5" customHeight="1">
      <c r="A42" s="114">
        <v>34</v>
      </c>
      <c r="B42" s="148" t="s">
        <v>207</v>
      </c>
      <c r="C42" s="149">
        <v>141533</v>
      </c>
      <c r="D42" s="150">
        <v>413.5</v>
      </c>
      <c r="E42" s="134">
        <v>990</v>
      </c>
      <c r="F42" s="135">
        <v>1041.82</v>
      </c>
      <c r="G42" s="146">
        <f>F42/E42*100</f>
        <v>105.23434343434343</v>
      </c>
      <c r="H42" s="135">
        <f t="shared" si="9"/>
        <v>51.819999999999936</v>
      </c>
      <c r="I42" s="135">
        <v>170.53</v>
      </c>
      <c r="J42" s="136" t="s">
        <v>204</v>
      </c>
      <c r="K42" s="135">
        <f t="shared" si="8"/>
        <v>871.29</v>
      </c>
    </row>
    <row r="43" spans="1:11" s="98" customFormat="1" ht="24" customHeight="1">
      <c r="A43" s="114">
        <v>35</v>
      </c>
      <c r="B43" s="160" t="s">
        <v>208</v>
      </c>
      <c r="C43" s="143">
        <v>1422</v>
      </c>
      <c r="D43" s="151">
        <f>SUM(D44)</f>
        <v>16</v>
      </c>
      <c r="E43" s="151">
        <f>SUM(E44)</f>
        <v>16</v>
      </c>
      <c r="F43" s="151">
        <f>SUM(F44)</f>
        <v>13.15</v>
      </c>
      <c r="G43" s="144">
        <f>F43/E43*100</f>
        <v>82.1875</v>
      </c>
      <c r="H43" s="118">
        <f t="shared" si="9"/>
        <v>-2.8499999999999996</v>
      </c>
      <c r="I43" s="140">
        <f>I44</f>
        <v>15.7</v>
      </c>
      <c r="J43" s="117">
        <f>F43/I43*100</f>
        <v>83.7579617834395</v>
      </c>
      <c r="K43" s="118">
        <f t="shared" si="8"/>
        <v>-2.549999999999999</v>
      </c>
    </row>
    <row r="44" spans="1:11" s="98" customFormat="1" ht="42.75" customHeight="1">
      <c r="A44" s="114">
        <v>36</v>
      </c>
      <c r="B44" s="124" t="s">
        <v>209</v>
      </c>
      <c r="C44" s="128">
        <v>142215</v>
      </c>
      <c r="D44" s="134">
        <v>16</v>
      </c>
      <c r="E44" s="134">
        <v>16</v>
      </c>
      <c r="F44" s="135">
        <v>13.15</v>
      </c>
      <c r="G44" s="146">
        <f>F44/E44*100</f>
        <v>82.1875</v>
      </c>
      <c r="H44" s="135">
        <f t="shared" si="9"/>
        <v>-2.8499999999999996</v>
      </c>
      <c r="I44" s="135">
        <v>15.7</v>
      </c>
      <c r="J44" s="136">
        <f>F44/I44*100</f>
        <v>83.7579617834395</v>
      </c>
      <c r="K44" s="135">
        <f t="shared" si="8"/>
        <v>-2.549999999999999</v>
      </c>
    </row>
    <row r="45" spans="1:11" s="152" customFormat="1" ht="18" customHeight="1">
      <c r="A45" s="114">
        <v>37</v>
      </c>
      <c r="B45" s="155" t="s">
        <v>210</v>
      </c>
      <c r="C45" s="143">
        <v>143</v>
      </c>
      <c r="D45" s="132"/>
      <c r="E45" s="134"/>
      <c r="F45" s="118">
        <f>F46+F47</f>
        <v>17.55</v>
      </c>
      <c r="G45" s="146"/>
      <c r="H45" s="135"/>
      <c r="I45" s="140">
        <f>I46+I47</f>
        <v>0.6</v>
      </c>
      <c r="J45" s="117"/>
      <c r="K45" s="118">
        <f>F45-I45</f>
        <v>16.95</v>
      </c>
    </row>
    <row r="46" spans="1:11" s="98" customFormat="1" ht="18" customHeight="1">
      <c r="A46" s="114">
        <v>38</v>
      </c>
      <c r="B46" s="124" t="s">
        <v>211</v>
      </c>
      <c r="C46" s="128">
        <v>143130</v>
      </c>
      <c r="D46" s="122"/>
      <c r="E46" s="134"/>
      <c r="F46" s="135">
        <v>17.6</v>
      </c>
      <c r="G46" s="146"/>
      <c r="H46" s="135"/>
      <c r="I46" s="135">
        <v>0.6</v>
      </c>
      <c r="J46" s="136"/>
      <c r="K46" s="135">
        <f>F46-I46</f>
        <v>17</v>
      </c>
    </row>
    <row r="47" spans="1:11" s="98" customFormat="1" ht="15.75" customHeight="1">
      <c r="A47" s="114">
        <v>39</v>
      </c>
      <c r="B47" s="124" t="s">
        <v>212</v>
      </c>
      <c r="C47" s="128">
        <v>143242</v>
      </c>
      <c r="D47" s="122"/>
      <c r="E47" s="134"/>
      <c r="F47" s="135">
        <v>-0.05</v>
      </c>
      <c r="G47" s="146"/>
      <c r="H47" s="135"/>
      <c r="I47" s="134"/>
      <c r="J47" s="136"/>
      <c r="K47" s="135"/>
    </row>
    <row r="48" spans="1:11" s="98" customFormat="1" ht="20.25" customHeight="1">
      <c r="A48" s="114">
        <v>40</v>
      </c>
      <c r="B48" s="158" t="s">
        <v>213</v>
      </c>
      <c r="C48" s="143">
        <v>1451</v>
      </c>
      <c r="D48" s="132">
        <f>SUM(D49)</f>
        <v>0.1</v>
      </c>
      <c r="E48" s="132">
        <f>SUM(E49)</f>
        <v>0.1</v>
      </c>
      <c r="F48" s="132">
        <f>SUM(F49)</f>
        <v>3.67</v>
      </c>
      <c r="G48" s="144" t="s">
        <v>204</v>
      </c>
      <c r="H48" s="118">
        <f t="shared" si="9"/>
        <v>3.57</v>
      </c>
      <c r="I48" s="140">
        <f>I49</f>
        <v>2.06</v>
      </c>
      <c r="J48" s="136">
        <f>J49</f>
        <v>-0.3</v>
      </c>
      <c r="K48" s="118">
        <f t="shared" si="8"/>
        <v>1.6099999999999999</v>
      </c>
    </row>
    <row r="49" spans="1:11" s="98" customFormat="1" ht="16.5" customHeight="1">
      <c r="A49" s="114">
        <v>41</v>
      </c>
      <c r="B49" s="125" t="s">
        <v>214</v>
      </c>
      <c r="C49" s="153">
        <v>145142</v>
      </c>
      <c r="D49" s="134">
        <v>0.1</v>
      </c>
      <c r="E49" s="134">
        <v>0.1</v>
      </c>
      <c r="F49" s="135">
        <v>3.67</v>
      </c>
      <c r="G49" s="146" t="s">
        <v>204</v>
      </c>
      <c r="H49" s="135">
        <f t="shared" si="9"/>
        <v>3.57</v>
      </c>
      <c r="I49" s="135">
        <v>2.06</v>
      </c>
      <c r="J49" s="136">
        <v>-0.3</v>
      </c>
      <c r="K49" s="135">
        <f t="shared" si="8"/>
        <v>1.6099999999999999</v>
      </c>
    </row>
    <row r="50" spans="1:11" s="98" customFormat="1" ht="24" customHeight="1">
      <c r="A50" s="114">
        <v>42</v>
      </c>
      <c r="B50" s="161" t="s">
        <v>215</v>
      </c>
      <c r="C50" s="154"/>
      <c r="D50" s="118">
        <f>D9+D13+D18+D22+D24+D35+D37+D39+D41+D43++D45+D48</f>
        <v>18994.1</v>
      </c>
      <c r="E50" s="118">
        <f>E9+E13+E18+E22+E24+E35+E39+E41+E43++E45+E48</f>
        <v>19001.899999999998</v>
      </c>
      <c r="F50" s="118">
        <f>F9+F13+F18+F22+F24+F35+F39+F41+F43++F45+F48</f>
        <v>19240.069000000003</v>
      </c>
      <c r="G50" s="144">
        <f>F50/E50*100</f>
        <v>101.25339571306029</v>
      </c>
      <c r="H50" s="118">
        <f t="shared" si="9"/>
        <v>238.16900000000533</v>
      </c>
      <c r="I50" s="140">
        <f>I9+I13+I18+I22+I24+I35+I39+I41+I43+I45+I48</f>
        <v>16881.303</v>
      </c>
      <c r="J50" s="144">
        <f>F50/I50*100</f>
        <v>113.97265365120217</v>
      </c>
      <c r="K50" s="118">
        <f t="shared" si="8"/>
        <v>2358.7660000000033</v>
      </c>
    </row>
    <row r="51" spans="1:11" s="98" customFormat="1" ht="33.75" customHeight="1">
      <c r="A51" s="114">
        <v>43</v>
      </c>
      <c r="B51" s="160" t="s">
        <v>216</v>
      </c>
      <c r="C51" s="143">
        <v>1423</v>
      </c>
      <c r="D51" s="132">
        <f>SUM(D52:D53)</f>
        <v>2630</v>
      </c>
      <c r="E51" s="132">
        <f>SUM(E52:E53)</f>
        <v>2161.61</v>
      </c>
      <c r="F51" s="132">
        <f>SUM(F52:F53)</f>
        <v>2296.14</v>
      </c>
      <c r="G51" s="144">
        <f aca="true" t="shared" si="10" ref="G51:G59">F51/E51*100</f>
        <v>106.22360185232303</v>
      </c>
      <c r="H51" s="118">
        <f t="shared" si="9"/>
        <v>134.52999999999975</v>
      </c>
      <c r="I51" s="132">
        <f>SUM(I52:I53)</f>
        <v>1972.7</v>
      </c>
      <c r="J51" s="117">
        <f>F51/I51*100</f>
        <v>116.39580270694985</v>
      </c>
      <c r="K51" s="132">
        <f>SUM(K52:K53)</f>
        <v>323.44</v>
      </c>
    </row>
    <row r="52" spans="1:11" s="98" customFormat="1" ht="17.25" customHeight="1">
      <c r="A52" s="114">
        <v>44</v>
      </c>
      <c r="B52" s="124" t="s">
        <v>217</v>
      </c>
      <c r="C52" s="128">
        <v>142310</v>
      </c>
      <c r="D52" s="122">
        <v>2560</v>
      </c>
      <c r="E52" s="134">
        <v>2091.61</v>
      </c>
      <c r="F52" s="134">
        <v>2201.44</v>
      </c>
      <c r="G52" s="146">
        <f t="shared" si="10"/>
        <v>105.25097891098245</v>
      </c>
      <c r="H52" s="135">
        <f t="shared" si="9"/>
        <v>109.82999999999993</v>
      </c>
      <c r="I52" s="135">
        <v>1972.7</v>
      </c>
      <c r="J52" s="136">
        <f>F52/I52*100</f>
        <v>111.59527551072135</v>
      </c>
      <c r="K52" s="135">
        <f t="shared" si="8"/>
        <v>228.74</v>
      </c>
    </row>
    <row r="53" spans="1:11" s="98" customFormat="1" ht="32.25" customHeight="1">
      <c r="A53" s="114">
        <v>45</v>
      </c>
      <c r="B53" s="124" t="s">
        <v>218</v>
      </c>
      <c r="C53" s="128">
        <v>142320</v>
      </c>
      <c r="D53" s="122">
        <v>70</v>
      </c>
      <c r="E53" s="134">
        <v>70</v>
      </c>
      <c r="F53" s="134">
        <v>94.7</v>
      </c>
      <c r="G53" s="146">
        <f t="shared" si="10"/>
        <v>135.2857142857143</v>
      </c>
      <c r="H53" s="135">
        <f t="shared" si="9"/>
        <v>24.700000000000003</v>
      </c>
      <c r="I53" s="134">
        <v>0</v>
      </c>
      <c r="J53" s="117"/>
      <c r="K53" s="135">
        <f t="shared" si="8"/>
        <v>94.7</v>
      </c>
    </row>
    <row r="54" spans="1:11" s="98" customFormat="1" ht="27.75" customHeight="1">
      <c r="A54" s="114">
        <v>46</v>
      </c>
      <c r="B54" s="161" t="s">
        <v>219</v>
      </c>
      <c r="C54" s="138"/>
      <c r="D54" s="118">
        <f>D50+D51</f>
        <v>21624.1</v>
      </c>
      <c r="E54" s="118">
        <f>E50+E51</f>
        <v>21163.51</v>
      </c>
      <c r="F54" s="118">
        <f>F50+F51</f>
        <v>21536.209000000003</v>
      </c>
      <c r="G54" s="144">
        <f t="shared" si="10"/>
        <v>101.76104530864684</v>
      </c>
      <c r="H54" s="118">
        <f t="shared" si="9"/>
        <v>372.69900000000416</v>
      </c>
      <c r="I54" s="140">
        <f>I50+I51</f>
        <v>18854.003</v>
      </c>
      <c r="J54" s="117">
        <f>F54/I54*100</f>
        <v>114.22618846512331</v>
      </c>
      <c r="K54" s="118">
        <f t="shared" si="8"/>
        <v>2682.206000000002</v>
      </c>
    </row>
    <row r="55" spans="1:11" s="98" customFormat="1" ht="31.5" customHeight="1">
      <c r="A55" s="114">
        <v>47</v>
      </c>
      <c r="B55" s="158" t="s">
        <v>220</v>
      </c>
      <c r="C55" s="143">
        <v>1912</v>
      </c>
      <c r="D55" s="132">
        <f>SUM(D56:D57)</f>
        <v>24564.9</v>
      </c>
      <c r="E55" s="132">
        <f>SUM(E56:E57)</f>
        <v>24531.3</v>
      </c>
      <c r="F55" s="132">
        <f>SUM(F56:F57)</f>
        <v>24531.3</v>
      </c>
      <c r="G55" s="144">
        <f t="shared" si="10"/>
        <v>100</v>
      </c>
      <c r="H55" s="118">
        <f t="shared" si="9"/>
        <v>0</v>
      </c>
      <c r="I55" s="132">
        <f>SUM(I56:I57)</f>
        <v>30347.260000000002</v>
      </c>
      <c r="J55" s="117">
        <f>F55/I55*100</f>
        <v>80.8353044063945</v>
      </c>
      <c r="K55" s="132">
        <f>SUM(K56:K57)</f>
        <v>-5815.960000000001</v>
      </c>
    </row>
    <row r="56" spans="1:11" s="98" customFormat="1" ht="55.5" customHeight="1">
      <c r="A56" s="114">
        <v>48</v>
      </c>
      <c r="B56" s="124" t="s">
        <v>221</v>
      </c>
      <c r="C56" s="153">
        <v>191211</v>
      </c>
      <c r="D56" s="134">
        <v>23012.4</v>
      </c>
      <c r="E56" s="134">
        <v>22978.8</v>
      </c>
      <c r="F56" s="135">
        <v>22978.8</v>
      </c>
      <c r="G56" s="146">
        <f t="shared" si="10"/>
        <v>100</v>
      </c>
      <c r="H56" s="135">
        <f t="shared" si="9"/>
        <v>0</v>
      </c>
      <c r="I56" s="135">
        <v>28944.86</v>
      </c>
      <c r="J56" s="136">
        <f>F56/I56*100</f>
        <v>79.38818843829266</v>
      </c>
      <c r="K56" s="135">
        <f t="shared" si="8"/>
        <v>-5966.060000000001</v>
      </c>
    </row>
    <row r="57" spans="1:11" s="98" customFormat="1" ht="30.75" customHeight="1">
      <c r="A57" s="114">
        <v>49</v>
      </c>
      <c r="B57" s="124" t="s">
        <v>222</v>
      </c>
      <c r="C57" s="153">
        <v>191231</v>
      </c>
      <c r="D57" s="134">
        <v>1552.5</v>
      </c>
      <c r="E57" s="134">
        <v>1552.5</v>
      </c>
      <c r="F57" s="135">
        <v>1552.5</v>
      </c>
      <c r="G57" s="146">
        <f t="shared" si="10"/>
        <v>100</v>
      </c>
      <c r="H57" s="135">
        <f t="shared" si="9"/>
        <v>0</v>
      </c>
      <c r="I57" s="135">
        <v>1402.4</v>
      </c>
      <c r="J57" s="136">
        <f>F57/I57*100</f>
        <v>110.70308043354248</v>
      </c>
      <c r="K57" s="135">
        <f t="shared" si="8"/>
        <v>150.0999999999999</v>
      </c>
    </row>
    <row r="58" spans="1:11" s="98" customFormat="1" ht="23.25" customHeight="1">
      <c r="A58" s="114">
        <v>50</v>
      </c>
      <c r="B58" s="155" t="s">
        <v>223</v>
      </c>
      <c r="C58" s="143">
        <v>1441</v>
      </c>
      <c r="D58" s="132"/>
      <c r="E58" s="140">
        <f>SUM(E59)</f>
        <v>112.736</v>
      </c>
      <c r="F58" s="140">
        <f>SUM(F59)</f>
        <v>112.761</v>
      </c>
      <c r="G58" s="144">
        <f t="shared" si="10"/>
        <v>100.02217570252625</v>
      </c>
      <c r="H58" s="118">
        <f t="shared" si="9"/>
        <v>0.024999999999991473</v>
      </c>
      <c r="I58" s="140"/>
      <c r="J58" s="144"/>
      <c r="K58" s="140"/>
    </row>
    <row r="59" spans="1:11" s="98" customFormat="1" ht="27" customHeight="1">
      <c r="A59" s="114">
        <v>51</v>
      </c>
      <c r="B59" s="124" t="s">
        <v>224</v>
      </c>
      <c r="C59" s="128">
        <v>144123</v>
      </c>
      <c r="D59" s="122"/>
      <c r="E59" s="134">
        <v>112.736</v>
      </c>
      <c r="F59" s="134">
        <v>112.761</v>
      </c>
      <c r="G59" s="146">
        <f t="shared" si="10"/>
        <v>100.02217570252625</v>
      </c>
      <c r="H59" s="135">
        <f t="shared" si="9"/>
        <v>0.024999999999991473</v>
      </c>
      <c r="I59" s="134"/>
      <c r="J59" s="136"/>
      <c r="K59" s="135"/>
    </row>
    <row r="60" spans="1:11" s="98" customFormat="1" ht="27" customHeight="1">
      <c r="A60" s="137">
        <v>52</v>
      </c>
      <c r="B60" s="162" t="s">
        <v>225</v>
      </c>
      <c r="C60" s="164"/>
      <c r="D60" s="133">
        <f>D54+D55+D58</f>
        <v>46189</v>
      </c>
      <c r="E60" s="133">
        <f>E54+E55+E58</f>
        <v>45807.545999999995</v>
      </c>
      <c r="F60" s="133">
        <f>F54+F55+F58</f>
        <v>46180.270000000004</v>
      </c>
      <c r="G60" s="144">
        <f>F60/E60*100</f>
        <v>100.81367379950893</v>
      </c>
      <c r="H60" s="118">
        <f>F60-E60</f>
        <v>372.72400000000926</v>
      </c>
      <c r="I60" s="140">
        <f>I54+I55</f>
        <v>49201.263000000006</v>
      </c>
      <c r="J60" s="117">
        <f>F60/I60*100</f>
        <v>93.85992794534562</v>
      </c>
      <c r="K60" s="118">
        <f t="shared" si="8"/>
        <v>-3020.993000000002</v>
      </c>
    </row>
    <row r="61" spans="1:11" ht="15.75">
      <c r="A61" s="103"/>
      <c r="B61" s="107" t="s">
        <v>229</v>
      </c>
      <c r="C61" s="103"/>
      <c r="D61" s="96"/>
      <c r="E61" s="96"/>
      <c r="F61" s="96"/>
      <c r="G61" s="96"/>
      <c r="H61" s="96"/>
      <c r="I61" s="104"/>
      <c r="J61" s="96"/>
      <c r="K61" s="96"/>
    </row>
    <row r="62" ht="12" customHeight="1">
      <c r="B62" s="108" t="s">
        <v>226</v>
      </c>
    </row>
    <row r="63" ht="21" customHeight="1">
      <c r="B63" s="34" t="s">
        <v>106</v>
      </c>
    </row>
  </sheetData>
  <sheetProtection/>
  <mergeCells count="5">
    <mergeCell ref="I1:K1"/>
    <mergeCell ref="I2:K2"/>
    <mergeCell ref="B4:K4"/>
    <mergeCell ref="B5:K5"/>
    <mergeCell ref="I3:K3"/>
  </mergeCells>
  <printOptions/>
  <pageMargins left="0.7086614173228347" right="0.1968503937007874" top="0.62" bottom="0.4724409448818898" header="0.15748031496062992" footer="0.2362204724409449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A76">
      <selection activeCell="A83" sqref="A83"/>
    </sheetView>
  </sheetViews>
  <sheetFormatPr defaultColWidth="9.00390625" defaultRowHeight="12.75"/>
  <cols>
    <col min="1" max="1" width="37.625" style="34" customWidth="1"/>
    <col min="2" max="2" width="7.375" style="4" customWidth="1"/>
    <col min="3" max="3" width="8.625" style="4" customWidth="1"/>
    <col min="4" max="4" width="10.25390625" style="2" customWidth="1"/>
    <col min="5" max="5" width="9.125" style="2" customWidth="1"/>
    <col min="6" max="6" width="9.00390625" style="2" customWidth="1"/>
    <col min="7" max="7" width="9.875" style="2" customWidth="1"/>
    <col min="8" max="8" width="7.625" style="2" customWidth="1"/>
    <col min="9" max="9" width="8.00390625" style="2" customWidth="1"/>
    <col min="10" max="16384" width="9.125" style="2" customWidth="1"/>
  </cols>
  <sheetData>
    <row r="1" spans="6:9" ht="15.75">
      <c r="F1" s="80"/>
      <c r="G1" s="80"/>
      <c r="H1" s="167" t="s">
        <v>113</v>
      </c>
      <c r="I1" s="167"/>
    </row>
    <row r="2" spans="1:9" ht="15.75">
      <c r="A2" s="80" t="s">
        <v>152</v>
      </c>
      <c r="B2" s="80"/>
      <c r="C2" s="80"/>
      <c r="D2" s="80"/>
      <c r="E2" s="80"/>
      <c r="F2" s="167" t="s">
        <v>153</v>
      </c>
      <c r="G2" s="167"/>
      <c r="H2" s="167"/>
      <c r="I2" s="167"/>
    </row>
    <row r="3" spans="5:9" ht="15.75">
      <c r="E3" s="168" t="s">
        <v>154</v>
      </c>
      <c r="F3" s="168"/>
      <c r="G3" s="168"/>
      <c r="H3" s="168"/>
      <c r="I3" s="168"/>
    </row>
    <row r="4" spans="8:9" ht="15.75">
      <c r="H4" s="36"/>
      <c r="I4" s="35"/>
    </row>
    <row r="5" spans="1:8" ht="17.25" customHeight="1">
      <c r="A5" s="169" t="s">
        <v>109</v>
      </c>
      <c r="B5" s="169"/>
      <c r="C5" s="169"/>
      <c r="D5" s="169"/>
      <c r="E5" s="169"/>
      <c r="F5" s="169"/>
      <c r="G5" s="169"/>
      <c r="H5" s="169"/>
    </row>
    <row r="6" spans="1:9" ht="17.25" customHeight="1">
      <c r="A6" s="172" t="s">
        <v>143</v>
      </c>
      <c r="B6" s="172"/>
      <c r="C6" s="172"/>
      <c r="D6" s="172"/>
      <c r="E6" s="172"/>
      <c r="F6" s="172"/>
      <c r="G6" s="172"/>
      <c r="H6" s="172"/>
      <c r="I6" s="3" t="s">
        <v>44</v>
      </c>
    </row>
    <row r="7" spans="1:9" ht="45.75" customHeight="1">
      <c r="A7" s="173" t="s">
        <v>48</v>
      </c>
      <c r="B7" s="173" t="s">
        <v>49</v>
      </c>
      <c r="C7" s="170" t="s">
        <v>141</v>
      </c>
      <c r="D7" s="170" t="s">
        <v>38</v>
      </c>
      <c r="E7" s="170" t="s">
        <v>39</v>
      </c>
      <c r="F7" s="174" t="s">
        <v>139</v>
      </c>
      <c r="G7" s="170" t="s">
        <v>140</v>
      </c>
      <c r="H7" s="170"/>
      <c r="I7" s="49" t="s">
        <v>142</v>
      </c>
    </row>
    <row r="8" spans="1:9" ht="25.5">
      <c r="A8" s="173"/>
      <c r="B8" s="173"/>
      <c r="C8" s="170"/>
      <c r="D8" s="170"/>
      <c r="E8" s="170"/>
      <c r="F8" s="174"/>
      <c r="G8" s="22" t="s">
        <v>40</v>
      </c>
      <c r="H8" s="22" t="s">
        <v>46</v>
      </c>
      <c r="I8" s="22" t="s">
        <v>46</v>
      </c>
    </row>
    <row r="9" spans="1:9" ht="15.75">
      <c r="A9" s="60"/>
      <c r="B9" s="61"/>
      <c r="C9" s="61"/>
      <c r="D9" s="62"/>
      <c r="E9" s="50"/>
      <c r="F9" s="74"/>
      <c r="G9" s="50"/>
      <c r="H9" s="50"/>
      <c r="I9" s="50"/>
    </row>
    <row r="10" spans="1:9" s="33" customFormat="1" ht="21" customHeight="1">
      <c r="A10" s="63" t="s">
        <v>50</v>
      </c>
      <c r="B10" s="37"/>
      <c r="C10" s="31">
        <f>SUM(C13+C25+C32+C41+C52+C64+C73)</f>
        <v>57749.8</v>
      </c>
      <c r="D10" s="31">
        <f>SUM(D13+D25+D32+D41+D52+D64+D73)</f>
        <v>54559.1</v>
      </c>
      <c r="E10" s="31">
        <f>SUM(E13+E25+E32+E41+E52+E64+E73)</f>
        <v>60341.31599999999</v>
      </c>
      <c r="F10" s="75">
        <f>SUM(F13+F25+F32+F41+F52+F64+F73)</f>
        <v>42918.561</v>
      </c>
      <c r="G10" s="31">
        <f>SUM(F10-E10)</f>
        <v>-17422.75499999999</v>
      </c>
      <c r="H10" s="31">
        <f>SUM(F10/E10)*100</f>
        <v>71.12632578315</v>
      </c>
      <c r="I10" s="31">
        <f>SUM(F10/C10)*100</f>
        <v>74.31811192419714</v>
      </c>
    </row>
    <row r="11" spans="1:9" s="33" customFormat="1" ht="21" customHeight="1">
      <c r="A11" s="64" t="s">
        <v>51</v>
      </c>
      <c r="B11" s="38"/>
      <c r="C11" s="29">
        <v>17027.4</v>
      </c>
      <c r="D11" s="29">
        <v>20258</v>
      </c>
      <c r="E11" s="32">
        <v>19988.8</v>
      </c>
      <c r="F11" s="76">
        <v>18646.573</v>
      </c>
      <c r="G11" s="29">
        <f>SUM(F11-E11)</f>
        <v>-1342.226999999999</v>
      </c>
      <c r="H11" s="29">
        <f>SUM(F11/E11)*100</f>
        <v>93.28510465860883</v>
      </c>
      <c r="I11" s="29">
        <f aca="true" t="shared" si="0" ref="I11:I74">SUM(F11/C11)*100</f>
        <v>109.50922043294923</v>
      </c>
    </row>
    <row r="12" spans="1:9" s="33" customFormat="1" ht="21" customHeight="1">
      <c r="A12" s="63" t="s">
        <v>52</v>
      </c>
      <c r="B12" s="37"/>
      <c r="C12" s="31"/>
      <c r="D12" s="31" t="s">
        <v>53</v>
      </c>
      <c r="E12" s="32"/>
      <c r="F12" s="76"/>
      <c r="G12" s="32"/>
      <c r="H12" s="65"/>
      <c r="I12" s="29"/>
    </row>
    <row r="13" spans="1:9" s="33" customFormat="1" ht="21" customHeight="1">
      <c r="A13" s="66" t="s">
        <v>54</v>
      </c>
      <c r="B13" s="67" t="s">
        <v>14</v>
      </c>
      <c r="C13" s="68">
        <f aca="true" t="shared" si="1" ref="C13:H13">SUM(C14)</f>
        <v>5711.200000000001</v>
      </c>
      <c r="D13" s="68">
        <f t="shared" si="1"/>
        <v>6359.1</v>
      </c>
      <c r="E13" s="68">
        <f t="shared" si="1"/>
        <v>6694.3</v>
      </c>
      <c r="F13" s="77">
        <f t="shared" si="1"/>
        <v>5356.665</v>
      </c>
      <c r="G13" s="68">
        <f t="shared" si="1"/>
        <v>-1337.6350000000002</v>
      </c>
      <c r="H13" s="68">
        <f t="shared" si="1"/>
        <v>80.01829915002315</v>
      </c>
      <c r="I13" s="31">
        <f t="shared" si="0"/>
        <v>93.79228533408039</v>
      </c>
    </row>
    <row r="14" spans="1:9" s="33" customFormat="1" ht="21" customHeight="1">
      <c r="A14" s="63" t="s">
        <v>55</v>
      </c>
      <c r="B14" s="37"/>
      <c r="C14" s="31">
        <f>SUM(C15:C16)</f>
        <v>5711.200000000001</v>
      </c>
      <c r="D14" s="31">
        <f>SUM(D15:D16)</f>
        <v>6359.1</v>
      </c>
      <c r="E14" s="31">
        <f>SUM(E15:E16)</f>
        <v>6694.3</v>
      </c>
      <c r="F14" s="75">
        <f>SUM(F15:F16)</f>
        <v>5356.665</v>
      </c>
      <c r="G14" s="31">
        <f aca="true" t="shared" si="2" ref="G14:G24">SUM(F14-E14)</f>
        <v>-1337.6350000000002</v>
      </c>
      <c r="H14" s="31">
        <f aca="true" t="shared" si="3" ref="H14:H24">SUM(F14/E14)*100</f>
        <v>80.01829915002315</v>
      </c>
      <c r="I14" s="31">
        <f t="shared" si="0"/>
        <v>93.79228533408039</v>
      </c>
    </row>
    <row r="15" spans="1:9" s="33" customFormat="1" ht="21" customHeight="1">
      <c r="A15" s="69" t="s">
        <v>56</v>
      </c>
      <c r="B15" s="38">
        <v>1</v>
      </c>
      <c r="C15" s="29">
        <f>SUM(C17-C16)</f>
        <v>5497.800000000001</v>
      </c>
      <c r="D15" s="29">
        <f>SUM(D17-D16)</f>
        <v>6173.700000000001</v>
      </c>
      <c r="E15" s="29">
        <f>SUM(E17-E16)</f>
        <v>6508.900000000001</v>
      </c>
      <c r="F15" s="78">
        <f>SUM(F17-F16)</f>
        <v>5038.465</v>
      </c>
      <c r="G15" s="29">
        <f t="shared" si="2"/>
        <v>-1470.4350000000004</v>
      </c>
      <c r="H15" s="29">
        <f t="shared" si="3"/>
        <v>77.40885556699288</v>
      </c>
      <c r="I15" s="29">
        <f t="shared" si="0"/>
        <v>91.64511259049073</v>
      </c>
    </row>
    <row r="16" spans="1:9" s="33" customFormat="1" ht="31.5" customHeight="1">
      <c r="A16" s="69" t="s">
        <v>57</v>
      </c>
      <c r="B16" s="38">
        <v>2</v>
      </c>
      <c r="C16" s="29">
        <v>213.4</v>
      </c>
      <c r="D16" s="29">
        <v>185.4</v>
      </c>
      <c r="E16" s="29">
        <v>185.4</v>
      </c>
      <c r="F16" s="78">
        <v>318.2</v>
      </c>
      <c r="G16" s="29">
        <f t="shared" si="2"/>
        <v>132.79999999999998</v>
      </c>
      <c r="H16" s="29">
        <f t="shared" si="3"/>
        <v>171.6289104638619</v>
      </c>
      <c r="I16" s="29">
        <f t="shared" si="0"/>
        <v>149.10965323336455</v>
      </c>
    </row>
    <row r="17" spans="1:9" s="33" customFormat="1" ht="20.25" customHeight="1">
      <c r="A17" s="63" t="s">
        <v>58</v>
      </c>
      <c r="B17" s="37"/>
      <c r="C17" s="31">
        <f>SUM(C18+C21+C23)</f>
        <v>5711.200000000001</v>
      </c>
      <c r="D17" s="31">
        <f>SUM(D18+D21+D23)</f>
        <v>6359.1</v>
      </c>
      <c r="E17" s="31">
        <f>SUM(E18+E21+E23)</f>
        <v>6694.3</v>
      </c>
      <c r="F17" s="75">
        <f>SUM(F18+F21+F23)</f>
        <v>5356.665</v>
      </c>
      <c r="G17" s="31">
        <f t="shared" si="2"/>
        <v>-1337.6350000000002</v>
      </c>
      <c r="H17" s="31">
        <f t="shared" si="3"/>
        <v>80.01829915002315</v>
      </c>
      <c r="I17" s="31">
        <f t="shared" si="0"/>
        <v>93.79228533408039</v>
      </c>
    </row>
    <row r="18" spans="1:9" s="33" customFormat="1" ht="20.25" customHeight="1">
      <c r="A18" s="63" t="s">
        <v>59</v>
      </c>
      <c r="B18" s="37" t="s">
        <v>60</v>
      </c>
      <c r="C18" s="31">
        <f>SUM(C19+C20)</f>
        <v>4933.6</v>
      </c>
      <c r="D18" s="31">
        <f>SUM(D19+D20)</f>
        <v>4920.3</v>
      </c>
      <c r="E18" s="31">
        <f>SUM(E19+E20)</f>
        <v>5503.2</v>
      </c>
      <c r="F18" s="75">
        <f>SUM(F19+F20)</f>
        <v>4551.083</v>
      </c>
      <c r="G18" s="31">
        <f t="shared" si="2"/>
        <v>-952.1170000000002</v>
      </c>
      <c r="H18" s="31">
        <f t="shared" si="3"/>
        <v>82.69884794301497</v>
      </c>
      <c r="I18" s="31">
        <f t="shared" si="0"/>
        <v>92.2466961245338</v>
      </c>
    </row>
    <row r="19" spans="1:9" s="33" customFormat="1" ht="20.25" customHeight="1">
      <c r="A19" s="69" t="s">
        <v>61</v>
      </c>
      <c r="B19" s="38" t="s">
        <v>62</v>
      </c>
      <c r="C19" s="29">
        <v>4933.6</v>
      </c>
      <c r="D19" s="29">
        <v>4920.3</v>
      </c>
      <c r="E19" s="29">
        <v>5201</v>
      </c>
      <c r="F19" s="78">
        <v>4263.5</v>
      </c>
      <c r="G19" s="29">
        <f t="shared" si="2"/>
        <v>-937.5</v>
      </c>
      <c r="H19" s="29">
        <f t="shared" si="3"/>
        <v>81.97462026533358</v>
      </c>
      <c r="I19" s="29">
        <f t="shared" si="0"/>
        <v>86.41762607426625</v>
      </c>
    </row>
    <row r="20" spans="1:9" s="33" customFormat="1" ht="20.25" customHeight="1">
      <c r="A20" s="69" t="s">
        <v>135</v>
      </c>
      <c r="B20" s="38" t="s">
        <v>62</v>
      </c>
      <c r="C20" s="29"/>
      <c r="D20" s="29"/>
      <c r="E20" s="30">
        <v>302.2</v>
      </c>
      <c r="F20" s="78">
        <v>287.583</v>
      </c>
      <c r="G20" s="29">
        <f t="shared" si="2"/>
        <v>-14.616999999999962</v>
      </c>
      <c r="H20" s="29">
        <f t="shared" si="3"/>
        <v>95.16313699536731</v>
      </c>
      <c r="I20" s="29"/>
    </row>
    <row r="21" spans="1:9" s="33" customFormat="1" ht="20.25" customHeight="1">
      <c r="A21" s="66" t="s">
        <v>63</v>
      </c>
      <c r="B21" s="37" t="s">
        <v>17</v>
      </c>
      <c r="C21" s="31">
        <f>SUM(C22)</f>
        <v>0</v>
      </c>
      <c r="D21" s="31">
        <f>SUM(D22)</f>
        <v>809</v>
      </c>
      <c r="E21" s="31">
        <f>SUM(E22)</f>
        <v>299</v>
      </c>
      <c r="F21" s="75">
        <f>SUM(F22)</f>
        <v>0</v>
      </c>
      <c r="G21" s="31">
        <f t="shared" si="2"/>
        <v>-299</v>
      </c>
      <c r="H21" s="31">
        <f t="shared" si="3"/>
        <v>0</v>
      </c>
      <c r="I21" s="29"/>
    </row>
    <row r="22" spans="1:9" s="33" customFormat="1" ht="32.25" customHeight="1">
      <c r="A22" s="69" t="s">
        <v>64</v>
      </c>
      <c r="B22" s="38" t="s">
        <v>65</v>
      </c>
      <c r="C22" s="29"/>
      <c r="D22" s="29">
        <v>809</v>
      </c>
      <c r="E22" s="29">
        <v>299</v>
      </c>
      <c r="F22" s="76"/>
      <c r="G22" s="29">
        <f t="shared" si="2"/>
        <v>-299</v>
      </c>
      <c r="H22" s="29">
        <f t="shared" si="3"/>
        <v>0</v>
      </c>
      <c r="I22" s="29"/>
    </row>
    <row r="23" spans="1:9" s="33" customFormat="1" ht="32.25" customHeight="1">
      <c r="A23" s="66" t="s">
        <v>66</v>
      </c>
      <c r="B23" s="37" t="s">
        <v>67</v>
      </c>
      <c r="C23" s="31">
        <f>SUM(C24)</f>
        <v>777.6</v>
      </c>
      <c r="D23" s="31">
        <f>SUM(D24)</f>
        <v>629.8</v>
      </c>
      <c r="E23" s="31">
        <f>SUM(E24)</f>
        <v>892.1</v>
      </c>
      <c r="F23" s="75">
        <f>SUM(F24)</f>
        <v>805.582</v>
      </c>
      <c r="G23" s="31">
        <f t="shared" si="2"/>
        <v>-86.51800000000003</v>
      </c>
      <c r="H23" s="31">
        <f t="shared" si="3"/>
        <v>90.30175989238874</v>
      </c>
      <c r="I23" s="31">
        <f t="shared" si="0"/>
        <v>103.59850823045267</v>
      </c>
    </row>
    <row r="24" spans="1:9" s="33" customFormat="1" ht="30.75" customHeight="1">
      <c r="A24" s="70" t="s">
        <v>68</v>
      </c>
      <c r="B24" s="38" t="s">
        <v>69</v>
      </c>
      <c r="C24" s="29">
        <v>777.6</v>
      </c>
      <c r="D24" s="29">
        <v>629.8</v>
      </c>
      <c r="E24" s="29">
        <v>892.1</v>
      </c>
      <c r="F24" s="78">
        <v>805.582</v>
      </c>
      <c r="G24" s="29">
        <f t="shared" si="2"/>
        <v>-86.51800000000003</v>
      </c>
      <c r="H24" s="29">
        <f t="shared" si="3"/>
        <v>90.30175989238874</v>
      </c>
      <c r="I24" s="29">
        <f t="shared" si="0"/>
        <v>103.59850823045267</v>
      </c>
    </row>
    <row r="25" spans="1:9" s="33" customFormat="1" ht="22.5" customHeight="1">
      <c r="A25" s="66" t="s">
        <v>70</v>
      </c>
      <c r="B25" s="67" t="s">
        <v>60</v>
      </c>
      <c r="C25" s="68">
        <f aca="true" t="shared" si="4" ref="C25:H25">SUM(C26)</f>
        <v>247.4</v>
      </c>
      <c r="D25" s="68">
        <f t="shared" si="4"/>
        <v>300</v>
      </c>
      <c r="E25" s="68">
        <f t="shared" si="4"/>
        <v>300</v>
      </c>
      <c r="F25" s="77">
        <f t="shared" si="4"/>
        <v>251.95</v>
      </c>
      <c r="G25" s="68">
        <f t="shared" si="4"/>
        <v>-48.05000000000001</v>
      </c>
      <c r="H25" s="68">
        <f t="shared" si="4"/>
        <v>83.98333333333333</v>
      </c>
      <c r="I25" s="31">
        <f t="shared" si="0"/>
        <v>101.83912691996765</v>
      </c>
    </row>
    <row r="26" spans="1:9" s="33" customFormat="1" ht="22.5" customHeight="1">
      <c r="A26" s="63" t="s">
        <v>55</v>
      </c>
      <c r="B26" s="37"/>
      <c r="C26" s="31">
        <f>SUM(C27:C28)</f>
        <v>247.4</v>
      </c>
      <c r="D26" s="31">
        <f>SUM(D27:D28)</f>
        <v>300</v>
      </c>
      <c r="E26" s="31">
        <f>SUM(E27:E28)</f>
        <v>300</v>
      </c>
      <c r="F26" s="75">
        <f>SUM(F27:F28)</f>
        <v>251.95</v>
      </c>
      <c r="G26" s="31">
        <f>SUM(F26-E26)</f>
        <v>-48.05000000000001</v>
      </c>
      <c r="H26" s="31">
        <f>SUM(F26/E26)*100</f>
        <v>83.98333333333333</v>
      </c>
      <c r="I26" s="31">
        <f t="shared" si="0"/>
        <v>101.83912691996765</v>
      </c>
    </row>
    <row r="27" spans="1:9" s="33" customFormat="1" ht="22.5" customHeight="1">
      <c r="A27" s="69" t="s">
        <v>56</v>
      </c>
      <c r="B27" s="38">
        <v>1</v>
      </c>
      <c r="C27" s="29">
        <f>SUM(C29)</f>
        <v>247.4</v>
      </c>
      <c r="D27" s="29">
        <f>SUM(D29)</f>
        <v>300</v>
      </c>
      <c r="E27" s="29">
        <f>SUM(E29)</f>
        <v>300</v>
      </c>
      <c r="F27" s="78">
        <f>SUM(F29)</f>
        <v>251.95</v>
      </c>
      <c r="G27" s="29">
        <f>SUM(F27-E27)</f>
        <v>-48.05000000000001</v>
      </c>
      <c r="H27" s="29">
        <f>SUM(F27/E27)*100</f>
        <v>83.98333333333333</v>
      </c>
      <c r="I27" s="29">
        <f t="shared" si="0"/>
        <v>101.83912691996765</v>
      </c>
    </row>
    <row r="28" spans="1:9" s="33" customFormat="1" ht="33" customHeight="1">
      <c r="A28" s="69" t="s">
        <v>57</v>
      </c>
      <c r="B28" s="38">
        <v>2</v>
      </c>
      <c r="C28" s="29"/>
      <c r="D28" s="29"/>
      <c r="E28" s="32"/>
      <c r="F28" s="76"/>
      <c r="G28" s="32"/>
      <c r="H28" s="65"/>
      <c r="I28" s="29"/>
    </row>
    <row r="29" spans="1:9" s="33" customFormat="1" ht="21" customHeight="1">
      <c r="A29" s="63" t="s">
        <v>58</v>
      </c>
      <c r="B29" s="37"/>
      <c r="C29" s="31">
        <f aca="true" t="shared" si="5" ref="C29:F30">SUM(C30)</f>
        <v>247.4</v>
      </c>
      <c r="D29" s="31">
        <f t="shared" si="5"/>
        <v>300</v>
      </c>
      <c r="E29" s="31">
        <f t="shared" si="5"/>
        <v>300</v>
      </c>
      <c r="F29" s="75">
        <f t="shared" si="5"/>
        <v>251.95</v>
      </c>
      <c r="G29" s="31">
        <f>SUM(F29-E29)</f>
        <v>-48.05000000000001</v>
      </c>
      <c r="H29" s="31">
        <f>SUM(F29/E29)*100</f>
        <v>83.98333333333333</v>
      </c>
      <c r="I29" s="31">
        <f t="shared" si="0"/>
        <v>101.83912691996765</v>
      </c>
    </row>
    <row r="30" spans="1:9" s="33" customFormat="1" ht="30.75" customHeight="1">
      <c r="A30" s="63" t="s">
        <v>71</v>
      </c>
      <c r="B30" s="37" t="s">
        <v>72</v>
      </c>
      <c r="C30" s="31">
        <f t="shared" si="5"/>
        <v>247.4</v>
      </c>
      <c r="D30" s="31">
        <f t="shared" si="5"/>
        <v>300</v>
      </c>
      <c r="E30" s="31">
        <f t="shared" si="5"/>
        <v>300</v>
      </c>
      <c r="F30" s="75">
        <f t="shared" si="5"/>
        <v>251.95</v>
      </c>
      <c r="G30" s="31">
        <f>SUM(F30-E30)</f>
        <v>-48.05000000000001</v>
      </c>
      <c r="H30" s="31">
        <f>SUM(F30/E30)*100</f>
        <v>83.98333333333333</v>
      </c>
      <c r="I30" s="31">
        <f t="shared" si="0"/>
        <v>101.83912691996765</v>
      </c>
    </row>
    <row r="31" spans="1:9" s="33" customFormat="1" ht="29.25" customHeight="1">
      <c r="A31" s="69" t="s">
        <v>71</v>
      </c>
      <c r="B31" s="38" t="s">
        <v>73</v>
      </c>
      <c r="C31" s="29">
        <v>247.4</v>
      </c>
      <c r="D31" s="29">
        <v>300</v>
      </c>
      <c r="E31" s="29">
        <v>300</v>
      </c>
      <c r="F31" s="78">
        <v>251.95</v>
      </c>
      <c r="G31" s="29">
        <f>SUM(F31-E31)</f>
        <v>-48.05000000000001</v>
      </c>
      <c r="H31" s="29">
        <f>SUM(H33)</f>
        <v>-45.65077910174154</v>
      </c>
      <c r="I31" s="29">
        <f t="shared" si="0"/>
        <v>101.83912691996765</v>
      </c>
    </row>
    <row r="32" spans="1:9" s="33" customFormat="1" ht="21.75" customHeight="1">
      <c r="A32" s="66" t="s">
        <v>74</v>
      </c>
      <c r="B32" s="67" t="s">
        <v>75</v>
      </c>
      <c r="C32" s="68">
        <f aca="true" t="shared" si="6" ref="C32:H32">SUM(C33)</f>
        <v>9752.5</v>
      </c>
      <c r="D32" s="68">
        <f t="shared" si="6"/>
        <v>638</v>
      </c>
      <c r="E32" s="68">
        <f t="shared" si="6"/>
        <v>218.19999999999993</v>
      </c>
      <c r="F32" s="77">
        <f t="shared" si="6"/>
        <v>-99.61000000000001</v>
      </c>
      <c r="G32" s="68">
        <f t="shared" si="6"/>
        <v>-317.80999999999995</v>
      </c>
      <c r="H32" s="68">
        <f t="shared" si="6"/>
        <v>-45.65077910174154</v>
      </c>
      <c r="I32" s="31">
        <f t="shared" si="0"/>
        <v>-1.021379133555499</v>
      </c>
    </row>
    <row r="33" spans="1:9" s="33" customFormat="1" ht="21.75" customHeight="1">
      <c r="A33" s="63" t="s">
        <v>55</v>
      </c>
      <c r="B33" s="37"/>
      <c r="C33" s="31">
        <f>SUM(C34)</f>
        <v>9752.5</v>
      </c>
      <c r="D33" s="31">
        <f>SUM(D34)</f>
        <v>638</v>
      </c>
      <c r="E33" s="31">
        <f>SUM(E34)</f>
        <v>218.19999999999993</v>
      </c>
      <c r="F33" s="75">
        <f>SUM(F34)</f>
        <v>-99.61000000000001</v>
      </c>
      <c r="G33" s="31">
        <f>SUM(F33-E33)</f>
        <v>-317.80999999999995</v>
      </c>
      <c r="H33" s="31">
        <f>SUM(F33/E33)*100</f>
        <v>-45.65077910174154</v>
      </c>
      <c r="I33" s="31">
        <f t="shared" si="0"/>
        <v>-1.021379133555499</v>
      </c>
    </row>
    <row r="34" spans="1:9" s="33" customFormat="1" ht="21.75" customHeight="1">
      <c r="A34" s="69" t="s">
        <v>56</v>
      </c>
      <c r="B34" s="38">
        <v>1</v>
      </c>
      <c r="C34" s="29">
        <f>SUM(C36)</f>
        <v>9752.5</v>
      </c>
      <c r="D34" s="29">
        <f>SUM(D36)</f>
        <v>638</v>
      </c>
      <c r="E34" s="29">
        <f>SUM(E36)</f>
        <v>218.19999999999993</v>
      </c>
      <c r="F34" s="78">
        <f>SUM(F36)</f>
        <v>-99.61000000000001</v>
      </c>
      <c r="G34" s="29">
        <f>SUM(F34-E34)</f>
        <v>-317.80999999999995</v>
      </c>
      <c r="H34" s="29">
        <f>SUM(F34/E34)*100</f>
        <v>-45.65077910174154</v>
      </c>
      <c r="I34" s="29">
        <f t="shared" si="0"/>
        <v>-1.021379133555499</v>
      </c>
    </row>
    <row r="35" spans="1:9" s="33" customFormat="1" ht="33" customHeight="1">
      <c r="A35" s="69" t="s">
        <v>76</v>
      </c>
      <c r="B35" s="38">
        <v>2</v>
      </c>
      <c r="C35" s="29"/>
      <c r="D35" s="29"/>
      <c r="E35" s="32"/>
      <c r="F35" s="76"/>
      <c r="G35" s="32"/>
      <c r="H35" s="65"/>
      <c r="I35" s="29"/>
    </row>
    <row r="36" spans="1:9" s="33" customFormat="1" ht="22.5" customHeight="1">
      <c r="A36" s="63" t="s">
        <v>77</v>
      </c>
      <c r="B36" s="37"/>
      <c r="C36" s="31">
        <f>SUM(C37+C39)</f>
        <v>9752.5</v>
      </c>
      <c r="D36" s="31">
        <f>SUM(D37+D39)</f>
        <v>638</v>
      </c>
      <c r="E36" s="31">
        <f>SUM(E37+E39)</f>
        <v>218.19999999999993</v>
      </c>
      <c r="F36" s="75">
        <f>SUM(F37+F39)</f>
        <v>-99.61000000000001</v>
      </c>
      <c r="G36" s="31">
        <f>SUM(G37+G39)</f>
        <v>-317.80999999999995</v>
      </c>
      <c r="H36" s="31">
        <f>SUM(F36/E36)*100</f>
        <v>-45.65077910174154</v>
      </c>
      <c r="I36" s="31">
        <f t="shared" si="0"/>
        <v>-1.021379133555499</v>
      </c>
    </row>
    <row r="37" spans="1:9" s="33" customFormat="1" ht="31.5" customHeight="1">
      <c r="A37" s="63" t="s">
        <v>78</v>
      </c>
      <c r="B37" s="37" t="s">
        <v>79</v>
      </c>
      <c r="C37" s="31">
        <f>SUM(C38)</f>
        <v>0</v>
      </c>
      <c r="D37" s="31">
        <f>SUM(D38)</f>
        <v>-562</v>
      </c>
      <c r="E37" s="31">
        <f>SUM(E38)</f>
        <v>-847.4</v>
      </c>
      <c r="F37" s="75">
        <f>SUM(F38)</f>
        <v>-924.84</v>
      </c>
      <c r="G37" s="31">
        <f>SUM(F37-E37)</f>
        <v>-77.44000000000005</v>
      </c>
      <c r="H37" s="31">
        <f>SUM(F37/E37)*100</f>
        <v>109.13854142081662</v>
      </c>
      <c r="I37" s="29"/>
    </row>
    <row r="38" spans="1:9" s="33" customFormat="1" ht="22.5" customHeight="1">
      <c r="A38" s="69" t="s">
        <v>80</v>
      </c>
      <c r="B38" s="38">
        <v>5009</v>
      </c>
      <c r="C38" s="29"/>
      <c r="D38" s="29">
        <v>-562</v>
      </c>
      <c r="E38" s="29">
        <v>-847.4</v>
      </c>
      <c r="F38" s="78">
        <v>-924.84</v>
      </c>
      <c r="G38" s="29">
        <f>SUM(F38-E38)</f>
        <v>-77.44000000000005</v>
      </c>
      <c r="H38" s="29">
        <f>SUM(F38/E38)*100</f>
        <v>109.13854142081662</v>
      </c>
      <c r="I38" s="29"/>
    </row>
    <row r="39" spans="1:9" s="33" customFormat="1" ht="22.5" customHeight="1">
      <c r="A39" s="66" t="s">
        <v>81</v>
      </c>
      <c r="B39" s="37" t="s">
        <v>82</v>
      </c>
      <c r="C39" s="31">
        <f>SUM(C40)</f>
        <v>9752.5</v>
      </c>
      <c r="D39" s="31">
        <f>SUM(D40)</f>
        <v>1200</v>
      </c>
      <c r="E39" s="31">
        <f>SUM(E40)</f>
        <v>1065.6</v>
      </c>
      <c r="F39" s="75">
        <f>SUM(F40)</f>
        <v>825.23</v>
      </c>
      <c r="G39" s="31">
        <f>SUM(F39-E39)</f>
        <v>-240.3699999999999</v>
      </c>
      <c r="H39" s="31">
        <f>SUM(F39/E39)*100</f>
        <v>77.44275525525526</v>
      </c>
      <c r="I39" s="31">
        <f t="shared" si="0"/>
        <v>8.461727762112279</v>
      </c>
    </row>
    <row r="40" spans="1:9" s="33" customFormat="1" ht="22.5" customHeight="1">
      <c r="A40" s="69" t="s">
        <v>83</v>
      </c>
      <c r="B40" s="38">
        <v>6402</v>
      </c>
      <c r="C40" s="29">
        <v>9752.5</v>
      </c>
      <c r="D40" s="29">
        <v>1200</v>
      </c>
      <c r="E40" s="30">
        <v>1065.6</v>
      </c>
      <c r="F40" s="78">
        <v>825.23</v>
      </c>
      <c r="G40" s="29">
        <f>SUM(F40-E40)</f>
        <v>-240.3699999999999</v>
      </c>
      <c r="H40" s="29">
        <f>SUM(F40/E40)*100</f>
        <v>77.44275525525526</v>
      </c>
      <c r="I40" s="29">
        <f t="shared" si="0"/>
        <v>8.461727762112279</v>
      </c>
    </row>
    <row r="41" spans="1:9" s="33" customFormat="1" ht="36" customHeight="1">
      <c r="A41" s="66" t="s">
        <v>84</v>
      </c>
      <c r="B41" s="67" t="s">
        <v>15</v>
      </c>
      <c r="C41" s="68">
        <f aca="true" t="shared" si="7" ref="C41:H41">SUM(C42)</f>
        <v>16360.200000000003</v>
      </c>
      <c r="D41" s="68">
        <f t="shared" si="7"/>
        <v>15163.1</v>
      </c>
      <c r="E41" s="68">
        <f t="shared" si="7"/>
        <v>19238.015999999996</v>
      </c>
      <c r="F41" s="77">
        <f t="shared" si="7"/>
        <v>11127.91</v>
      </c>
      <c r="G41" s="68">
        <f t="shared" si="7"/>
        <v>-8110.105999999996</v>
      </c>
      <c r="H41" s="68">
        <f t="shared" si="7"/>
        <v>57.84333478046801</v>
      </c>
      <c r="I41" s="31">
        <f t="shared" si="0"/>
        <v>68.01817826187943</v>
      </c>
    </row>
    <row r="42" spans="1:9" s="33" customFormat="1" ht="20.25" customHeight="1">
      <c r="A42" s="63" t="s">
        <v>85</v>
      </c>
      <c r="B42" s="37"/>
      <c r="C42" s="31">
        <f>SUM(C43:C44)</f>
        <v>16360.200000000003</v>
      </c>
      <c r="D42" s="31">
        <f>SUM(D43:D44)</f>
        <v>15163.1</v>
      </c>
      <c r="E42" s="31">
        <f>SUM(E43:E44)</f>
        <v>19238.015999999996</v>
      </c>
      <c r="F42" s="75">
        <f>SUM(F43:F44)</f>
        <v>11127.91</v>
      </c>
      <c r="G42" s="31">
        <f>SUM(F42-E42)</f>
        <v>-8110.105999999996</v>
      </c>
      <c r="H42" s="31">
        <f>SUM(F42/E42)*100</f>
        <v>57.84333478046801</v>
      </c>
      <c r="I42" s="31">
        <f t="shared" si="0"/>
        <v>68.01817826187943</v>
      </c>
    </row>
    <row r="43" spans="1:9" s="33" customFormat="1" ht="20.25" customHeight="1">
      <c r="A43" s="69" t="s">
        <v>56</v>
      </c>
      <c r="B43" s="38">
        <v>1</v>
      </c>
      <c r="C43" s="29">
        <f>SUM(C45)</f>
        <v>16360.200000000003</v>
      </c>
      <c r="D43" s="29">
        <v>7300</v>
      </c>
      <c r="E43" s="29">
        <f>SUM(E46-E44)</f>
        <v>10663.015999999996</v>
      </c>
      <c r="F43" s="78">
        <f>SUM(F46-F44)</f>
        <v>10886.41</v>
      </c>
      <c r="G43" s="29">
        <f>SUM(F43-E43)</f>
        <v>223.39400000000387</v>
      </c>
      <c r="H43" s="29">
        <f>SUM(F43/E43)*100</f>
        <v>102.09503577599438</v>
      </c>
      <c r="I43" s="29">
        <f t="shared" si="0"/>
        <v>66.54203493844817</v>
      </c>
    </row>
    <row r="44" spans="1:9" s="33" customFormat="1" ht="32.25" customHeight="1">
      <c r="A44" s="69" t="s">
        <v>57</v>
      </c>
      <c r="B44" s="38">
        <v>2</v>
      </c>
      <c r="C44" s="29"/>
      <c r="D44" s="29">
        <v>7863.1</v>
      </c>
      <c r="E44" s="29">
        <v>8575</v>
      </c>
      <c r="F44" s="79">
        <v>241.5</v>
      </c>
      <c r="G44" s="29">
        <f>SUM(F44-E44)</f>
        <v>-8333.5</v>
      </c>
      <c r="H44" s="29">
        <f>SUM(F44/E44)*100</f>
        <v>2.816326530612245</v>
      </c>
      <c r="I44" s="29"/>
    </row>
    <row r="45" spans="1:9" s="33" customFormat="1" ht="20.25" customHeight="1">
      <c r="A45" s="63" t="s">
        <v>77</v>
      </c>
      <c r="B45" s="37"/>
      <c r="C45" s="31">
        <f>SUM(C46)</f>
        <v>16360.200000000003</v>
      </c>
      <c r="D45" s="31">
        <f>SUM(D46)</f>
        <v>15163.099999999999</v>
      </c>
      <c r="E45" s="31">
        <f>SUM(E46)</f>
        <v>19238.015999999996</v>
      </c>
      <c r="F45" s="75">
        <f>SUM(F46)</f>
        <v>11127.91</v>
      </c>
      <c r="G45" s="31">
        <f aca="true" t="shared" si="8" ref="G45:G51">SUM(F45-E45)</f>
        <v>-8110.105999999996</v>
      </c>
      <c r="H45" s="31">
        <f aca="true" t="shared" si="9" ref="H45:H51">SUM(F45/E45)*100</f>
        <v>57.84333478046801</v>
      </c>
      <c r="I45" s="31">
        <f t="shared" si="0"/>
        <v>68.01817826187943</v>
      </c>
    </row>
    <row r="46" spans="1:9" s="33" customFormat="1" ht="31.5" customHeight="1">
      <c r="A46" s="63" t="s">
        <v>86</v>
      </c>
      <c r="B46" s="37" t="s">
        <v>19</v>
      </c>
      <c r="C46" s="31">
        <f>SUM(C47:C51)</f>
        <v>16360.200000000003</v>
      </c>
      <c r="D46" s="31">
        <f>SUM(D47:D51)</f>
        <v>15163.099999999999</v>
      </c>
      <c r="E46" s="31">
        <f>SUM(E47:E51)</f>
        <v>19238.015999999996</v>
      </c>
      <c r="F46" s="75">
        <f>SUM(F47:F51)</f>
        <v>11127.91</v>
      </c>
      <c r="G46" s="31">
        <f t="shared" si="8"/>
        <v>-8110.105999999996</v>
      </c>
      <c r="H46" s="31">
        <f t="shared" si="9"/>
        <v>57.84333478046801</v>
      </c>
      <c r="I46" s="31">
        <f t="shared" si="0"/>
        <v>68.01817826187943</v>
      </c>
    </row>
    <row r="47" spans="1:9" s="33" customFormat="1" ht="34.5" customHeight="1">
      <c r="A47" s="71" t="s">
        <v>112</v>
      </c>
      <c r="B47" s="38">
        <v>7502</v>
      </c>
      <c r="C47" s="29">
        <v>1710.7</v>
      </c>
      <c r="D47" s="31"/>
      <c r="E47" s="29">
        <v>289.3</v>
      </c>
      <c r="F47" s="78">
        <v>289.3</v>
      </c>
      <c r="G47" s="29">
        <f>SUM(F47-E47)</f>
        <v>0</v>
      </c>
      <c r="H47" s="29">
        <f>SUM(F47/E47)*100</f>
        <v>100</v>
      </c>
      <c r="I47" s="29">
        <f t="shared" si="0"/>
        <v>16.911205939089264</v>
      </c>
    </row>
    <row r="48" spans="1:9" s="33" customFormat="1" ht="32.25" customHeight="1">
      <c r="A48" s="69" t="s">
        <v>86</v>
      </c>
      <c r="B48" s="38">
        <v>7502</v>
      </c>
      <c r="C48" s="29">
        <v>13170.9</v>
      </c>
      <c r="D48" s="29">
        <v>13430.8</v>
      </c>
      <c r="E48" s="29">
        <v>9015.257</v>
      </c>
      <c r="F48" s="78">
        <v>8666.404</v>
      </c>
      <c r="G48" s="29">
        <f t="shared" si="8"/>
        <v>-348.85299999999916</v>
      </c>
      <c r="H48" s="29">
        <f t="shared" si="9"/>
        <v>96.13041536142565</v>
      </c>
      <c r="I48" s="29">
        <f t="shared" si="0"/>
        <v>65.79963404171318</v>
      </c>
    </row>
    <row r="49" spans="1:9" s="33" customFormat="1" ht="29.25" customHeight="1">
      <c r="A49" s="72" t="s">
        <v>111</v>
      </c>
      <c r="B49" s="38">
        <v>7502</v>
      </c>
      <c r="C49" s="29">
        <v>199.2</v>
      </c>
      <c r="D49" s="29"/>
      <c r="E49" s="30">
        <v>290.8</v>
      </c>
      <c r="F49" s="76"/>
      <c r="G49" s="29">
        <f>SUM(F49-E49)</f>
        <v>-290.8</v>
      </c>
      <c r="H49" s="29">
        <f>SUM(F49/E49)*100</f>
        <v>0</v>
      </c>
      <c r="I49" s="29">
        <f t="shared" si="0"/>
        <v>0</v>
      </c>
    </row>
    <row r="50" spans="1:9" s="33" customFormat="1" ht="30.75" customHeight="1">
      <c r="A50" s="69" t="s">
        <v>47</v>
      </c>
      <c r="B50" s="38">
        <v>7502</v>
      </c>
      <c r="C50" s="29">
        <v>534.7</v>
      </c>
      <c r="D50" s="29">
        <v>732.3</v>
      </c>
      <c r="E50" s="29">
        <v>7842.659</v>
      </c>
      <c r="F50" s="79">
        <v>481.6</v>
      </c>
      <c r="G50" s="29">
        <f>SUM(F50-E50)</f>
        <v>-7361.058999999999</v>
      </c>
      <c r="H50" s="29">
        <f>SUM(F50/E50)*100</f>
        <v>6.1407744490739695</v>
      </c>
      <c r="I50" s="29">
        <f t="shared" si="0"/>
        <v>90.06919768094258</v>
      </c>
    </row>
    <row r="51" spans="1:9" s="33" customFormat="1" ht="21.75" customHeight="1">
      <c r="A51" s="69" t="s">
        <v>87</v>
      </c>
      <c r="B51" s="38">
        <v>7505</v>
      </c>
      <c r="C51" s="29">
        <v>744.7</v>
      </c>
      <c r="D51" s="29">
        <v>1000</v>
      </c>
      <c r="E51" s="29">
        <v>1800</v>
      </c>
      <c r="F51" s="78">
        <v>1690.606</v>
      </c>
      <c r="G51" s="29">
        <f t="shared" si="8"/>
        <v>-109.394</v>
      </c>
      <c r="H51" s="29">
        <f t="shared" si="9"/>
        <v>93.92255555555555</v>
      </c>
      <c r="I51" s="29">
        <f t="shared" si="0"/>
        <v>227.01839666979993</v>
      </c>
    </row>
    <row r="52" spans="1:9" s="33" customFormat="1" ht="20.25" customHeight="1">
      <c r="A52" s="66" t="s">
        <v>88</v>
      </c>
      <c r="B52" s="67" t="s">
        <v>17</v>
      </c>
      <c r="C52" s="68">
        <f aca="true" t="shared" si="10" ref="C52:H52">SUM(C53)</f>
        <v>2595.5</v>
      </c>
      <c r="D52" s="68">
        <f t="shared" si="10"/>
        <v>1359.7</v>
      </c>
      <c r="E52" s="68">
        <f t="shared" si="10"/>
        <v>1478.8</v>
      </c>
      <c r="F52" s="77">
        <f t="shared" si="10"/>
        <v>1082.5459999999998</v>
      </c>
      <c r="G52" s="68">
        <f t="shared" si="10"/>
        <v>-396.25400000000013</v>
      </c>
      <c r="H52" s="68">
        <f t="shared" si="10"/>
        <v>73.20435488233701</v>
      </c>
      <c r="I52" s="31">
        <f t="shared" si="0"/>
        <v>41.70857252937776</v>
      </c>
    </row>
    <row r="53" spans="1:9" s="33" customFormat="1" ht="20.25" customHeight="1">
      <c r="A53" s="63" t="s">
        <v>85</v>
      </c>
      <c r="B53" s="37"/>
      <c r="C53" s="31">
        <f>SUM(C54+C55)</f>
        <v>2595.5</v>
      </c>
      <c r="D53" s="31">
        <f>SUM(D54+D55)</f>
        <v>1359.7</v>
      </c>
      <c r="E53" s="31">
        <f>SUM(E54+E55)</f>
        <v>1478.8</v>
      </c>
      <c r="F53" s="75">
        <f>SUM(F54+F55)</f>
        <v>1082.5459999999998</v>
      </c>
      <c r="G53" s="31">
        <f>SUM(F53-E53)</f>
        <v>-396.25400000000013</v>
      </c>
      <c r="H53" s="31">
        <f>SUM(F53/E53)*100</f>
        <v>73.20435488233701</v>
      </c>
      <c r="I53" s="31">
        <f t="shared" si="0"/>
        <v>41.70857252937776</v>
      </c>
    </row>
    <row r="54" spans="1:9" s="33" customFormat="1" ht="20.25" customHeight="1">
      <c r="A54" s="69" t="s">
        <v>56</v>
      </c>
      <c r="B54" s="38">
        <v>1</v>
      </c>
      <c r="C54" s="29">
        <f>SUM(C56)</f>
        <v>2595.5</v>
      </c>
      <c r="D54" s="29">
        <f>SUM(D56)</f>
        <v>1359.7</v>
      </c>
      <c r="E54" s="29">
        <f>SUM(E56)</f>
        <v>1478.8</v>
      </c>
      <c r="F54" s="78">
        <f>SUM(F56)</f>
        <v>1082.5459999999998</v>
      </c>
      <c r="G54" s="29">
        <f>SUM(G56)</f>
        <v>-396.25400000000013</v>
      </c>
      <c r="H54" s="29">
        <f>SUM(F54/E54)*100</f>
        <v>73.20435488233701</v>
      </c>
      <c r="I54" s="29">
        <f t="shared" si="0"/>
        <v>41.70857252937776</v>
      </c>
    </row>
    <row r="55" spans="1:9" s="33" customFormat="1" ht="32.25" customHeight="1">
      <c r="A55" s="69" t="s">
        <v>76</v>
      </c>
      <c r="B55" s="38">
        <v>2</v>
      </c>
      <c r="C55" s="29"/>
      <c r="D55" s="29"/>
      <c r="E55" s="32"/>
      <c r="F55" s="76"/>
      <c r="G55" s="32"/>
      <c r="H55" s="65"/>
      <c r="I55" s="29"/>
    </row>
    <row r="56" spans="1:9" s="33" customFormat="1" ht="18" customHeight="1">
      <c r="A56" s="63" t="s">
        <v>77</v>
      </c>
      <c r="B56" s="37"/>
      <c r="C56" s="31">
        <f>SUM(C57+C60)</f>
        <v>2595.5</v>
      </c>
      <c r="D56" s="31">
        <f>SUM(D57+D60)</f>
        <v>1359.7</v>
      </c>
      <c r="E56" s="31">
        <f>SUM(E57+E60)</f>
        <v>1478.8</v>
      </c>
      <c r="F56" s="75">
        <f>SUM(F57+F60)</f>
        <v>1082.5459999999998</v>
      </c>
      <c r="G56" s="31">
        <f aca="true" t="shared" si="11" ref="G56:G75">SUM(F56-E56)</f>
        <v>-396.25400000000013</v>
      </c>
      <c r="H56" s="31">
        <f aca="true" t="shared" si="12" ref="H56:H75">SUM(F56/E56)*100</f>
        <v>73.20435488233701</v>
      </c>
      <c r="I56" s="31">
        <f t="shared" si="0"/>
        <v>41.70857252937776</v>
      </c>
    </row>
    <row r="57" spans="1:9" s="33" customFormat="1" ht="18" customHeight="1">
      <c r="A57" s="63" t="s">
        <v>89</v>
      </c>
      <c r="B57" s="37" t="s">
        <v>90</v>
      </c>
      <c r="C57" s="31">
        <f>SUM(C58:C59)</f>
        <v>1459.6</v>
      </c>
      <c r="D57" s="31">
        <f>SUM(D58:D59)</f>
        <v>1214.7</v>
      </c>
      <c r="E57" s="31">
        <f>SUM(E58:E59)</f>
        <v>1168.8</v>
      </c>
      <c r="F57" s="75">
        <f>SUM(F58:F59)</f>
        <v>826.281</v>
      </c>
      <c r="G57" s="31">
        <f t="shared" si="11"/>
        <v>-342.519</v>
      </c>
      <c r="H57" s="31">
        <f t="shared" si="12"/>
        <v>70.69481519507187</v>
      </c>
      <c r="I57" s="31">
        <f t="shared" si="0"/>
        <v>56.610098657166354</v>
      </c>
    </row>
    <row r="58" spans="1:9" s="33" customFormat="1" ht="22.5" customHeight="1">
      <c r="A58" s="69" t="s">
        <v>91</v>
      </c>
      <c r="B58" s="38">
        <v>8502</v>
      </c>
      <c r="C58" s="29">
        <v>880</v>
      </c>
      <c r="D58" s="29">
        <v>879.6</v>
      </c>
      <c r="E58" s="30">
        <v>809.9</v>
      </c>
      <c r="F58" s="78">
        <v>504.216</v>
      </c>
      <c r="G58" s="29">
        <f t="shared" si="11"/>
        <v>-305.68399999999997</v>
      </c>
      <c r="H58" s="29">
        <f t="shared" si="12"/>
        <v>62.256574885788375</v>
      </c>
      <c r="I58" s="29">
        <f t="shared" si="0"/>
        <v>57.29727272727273</v>
      </c>
    </row>
    <row r="59" spans="1:9" s="33" customFormat="1" ht="29.25" customHeight="1">
      <c r="A59" s="69" t="s">
        <v>92</v>
      </c>
      <c r="B59" s="38" t="s">
        <v>93</v>
      </c>
      <c r="C59" s="29">
        <v>579.6</v>
      </c>
      <c r="D59" s="29">
        <v>335.1</v>
      </c>
      <c r="E59" s="30">
        <v>358.9</v>
      </c>
      <c r="F59" s="78">
        <v>322.065</v>
      </c>
      <c r="G59" s="29">
        <f t="shared" si="11"/>
        <v>-36.83499999999998</v>
      </c>
      <c r="H59" s="29">
        <f t="shared" si="12"/>
        <v>89.73669545834495</v>
      </c>
      <c r="I59" s="29">
        <f t="shared" si="0"/>
        <v>55.566770186335404</v>
      </c>
    </row>
    <row r="60" spans="1:9" s="33" customFormat="1" ht="18.75" customHeight="1">
      <c r="A60" s="66" t="s">
        <v>94</v>
      </c>
      <c r="B60" s="37" t="s">
        <v>95</v>
      </c>
      <c r="C60" s="31">
        <f>SUM(C61:C63)</f>
        <v>1135.8999999999999</v>
      </c>
      <c r="D60" s="31">
        <f>SUM(D61:D63)</f>
        <v>145</v>
      </c>
      <c r="E60" s="31">
        <f>SUM(E61:E63)</f>
        <v>310</v>
      </c>
      <c r="F60" s="75">
        <f>SUM(F61:F63)</f>
        <v>256.265</v>
      </c>
      <c r="G60" s="31">
        <f t="shared" si="11"/>
        <v>-53.735000000000014</v>
      </c>
      <c r="H60" s="31">
        <f t="shared" si="12"/>
        <v>82.66612903225806</v>
      </c>
      <c r="I60" s="29">
        <f t="shared" si="0"/>
        <v>22.560524694075184</v>
      </c>
    </row>
    <row r="61" spans="1:9" s="33" customFormat="1" ht="18.75" customHeight="1">
      <c r="A61" s="69" t="s">
        <v>96</v>
      </c>
      <c r="B61" s="38">
        <v>8602</v>
      </c>
      <c r="C61" s="29">
        <v>77.8</v>
      </c>
      <c r="D61" s="29">
        <v>70</v>
      </c>
      <c r="E61" s="29">
        <v>70</v>
      </c>
      <c r="F61" s="78">
        <v>21.265</v>
      </c>
      <c r="G61" s="29">
        <f t="shared" si="11"/>
        <v>-48.735</v>
      </c>
      <c r="H61" s="29">
        <f t="shared" si="12"/>
        <v>30.378571428571426</v>
      </c>
      <c r="I61" s="29">
        <f t="shared" si="0"/>
        <v>27.332904884318772</v>
      </c>
    </row>
    <row r="62" spans="1:9" s="33" customFormat="1" ht="18.75" customHeight="1">
      <c r="A62" s="69" t="s">
        <v>110</v>
      </c>
      <c r="B62" s="38">
        <v>8602</v>
      </c>
      <c r="C62" s="29">
        <v>1058.1</v>
      </c>
      <c r="D62" s="29"/>
      <c r="E62" s="29">
        <v>235</v>
      </c>
      <c r="F62" s="78">
        <v>235</v>
      </c>
      <c r="G62" s="29">
        <f t="shared" si="11"/>
        <v>0</v>
      </c>
      <c r="H62" s="29">
        <f t="shared" si="12"/>
        <v>100</v>
      </c>
      <c r="I62" s="29">
        <f t="shared" si="0"/>
        <v>22.209621018807297</v>
      </c>
    </row>
    <row r="63" spans="1:9" s="33" customFormat="1" ht="18.75" customHeight="1">
      <c r="A63" s="69" t="s">
        <v>97</v>
      </c>
      <c r="B63" s="38">
        <v>8603</v>
      </c>
      <c r="C63" s="29"/>
      <c r="D63" s="29">
        <v>75</v>
      </c>
      <c r="E63" s="29">
        <v>5</v>
      </c>
      <c r="F63" s="76"/>
      <c r="G63" s="29">
        <f t="shared" si="11"/>
        <v>-5</v>
      </c>
      <c r="H63" s="29">
        <f t="shared" si="12"/>
        <v>0</v>
      </c>
      <c r="I63" s="29"/>
    </row>
    <row r="64" spans="1:9" s="33" customFormat="1" ht="18.75" customHeight="1">
      <c r="A64" s="66" t="s">
        <v>98</v>
      </c>
      <c r="B64" s="37" t="s">
        <v>16</v>
      </c>
      <c r="C64" s="68">
        <f>SUM(C65)</f>
        <v>22583</v>
      </c>
      <c r="D64" s="68">
        <f>SUM(D65)</f>
        <v>30699.100000000002</v>
      </c>
      <c r="E64" s="68">
        <f>SUM(E65)</f>
        <v>31902</v>
      </c>
      <c r="F64" s="77">
        <f>SUM(F65)</f>
        <v>24695.100000000002</v>
      </c>
      <c r="G64" s="31">
        <f t="shared" si="11"/>
        <v>-7206.899999999998</v>
      </c>
      <c r="H64" s="31">
        <f t="shared" si="12"/>
        <v>77.4092533383487</v>
      </c>
      <c r="I64" s="31">
        <f t="shared" si="0"/>
        <v>109.3526103706328</v>
      </c>
    </row>
    <row r="65" spans="1:9" s="33" customFormat="1" ht="18.75" customHeight="1">
      <c r="A65" s="63" t="s">
        <v>85</v>
      </c>
      <c r="B65" s="37"/>
      <c r="C65" s="31">
        <f>SUM(C66:C67)</f>
        <v>22583</v>
      </c>
      <c r="D65" s="31">
        <f>SUM(D66:D67)</f>
        <v>30699.100000000002</v>
      </c>
      <c r="E65" s="31">
        <f>SUM(E66:E67)</f>
        <v>31902</v>
      </c>
      <c r="F65" s="75">
        <f>SUM(F66:F67)</f>
        <v>24695.100000000002</v>
      </c>
      <c r="G65" s="31">
        <f t="shared" si="11"/>
        <v>-7206.899999999998</v>
      </c>
      <c r="H65" s="31">
        <f t="shared" si="12"/>
        <v>77.4092533383487</v>
      </c>
      <c r="I65" s="31">
        <f t="shared" si="0"/>
        <v>109.3526103706328</v>
      </c>
    </row>
    <row r="66" spans="1:9" s="33" customFormat="1" ht="18.75" customHeight="1">
      <c r="A66" s="69" t="s">
        <v>56</v>
      </c>
      <c r="B66" s="38">
        <v>1</v>
      </c>
      <c r="C66" s="29">
        <v>20823.7</v>
      </c>
      <c r="D66" s="29">
        <v>23012.4</v>
      </c>
      <c r="E66" s="30">
        <v>24697.4</v>
      </c>
      <c r="F66" s="76">
        <v>22717.2</v>
      </c>
      <c r="G66" s="29">
        <f t="shared" si="11"/>
        <v>-1980.2000000000007</v>
      </c>
      <c r="H66" s="29">
        <f t="shared" si="12"/>
        <v>91.98215196741357</v>
      </c>
      <c r="I66" s="29">
        <f t="shared" si="0"/>
        <v>109.09300460532951</v>
      </c>
    </row>
    <row r="67" spans="1:9" s="33" customFormat="1" ht="30" customHeight="1">
      <c r="A67" s="69" t="s">
        <v>76</v>
      </c>
      <c r="B67" s="38">
        <v>2</v>
      </c>
      <c r="C67" s="29">
        <v>1759.3</v>
      </c>
      <c r="D67" s="29">
        <v>7686.7</v>
      </c>
      <c r="E67" s="30">
        <v>7204.6</v>
      </c>
      <c r="F67" s="79">
        <v>1977.9</v>
      </c>
      <c r="G67" s="29">
        <f t="shared" si="11"/>
        <v>-5226.700000000001</v>
      </c>
      <c r="H67" s="29">
        <f t="shared" si="12"/>
        <v>27.453293729006468</v>
      </c>
      <c r="I67" s="29">
        <f t="shared" si="0"/>
        <v>112.42539646450294</v>
      </c>
    </row>
    <row r="68" spans="1:9" s="33" customFormat="1" ht="18.75" customHeight="1">
      <c r="A68" s="63" t="s">
        <v>77</v>
      </c>
      <c r="B68" s="37"/>
      <c r="C68" s="31">
        <f>SUM(C69)</f>
        <v>22583</v>
      </c>
      <c r="D68" s="31">
        <f>SUM(D69)</f>
        <v>30699.1</v>
      </c>
      <c r="E68" s="31">
        <f>SUM(E69)</f>
        <v>31902.000000000004</v>
      </c>
      <c r="F68" s="75">
        <f>SUM(F69)</f>
        <v>24695.1</v>
      </c>
      <c r="G68" s="31">
        <f t="shared" si="11"/>
        <v>-7206.900000000005</v>
      </c>
      <c r="H68" s="31">
        <f t="shared" si="12"/>
        <v>77.40925333834868</v>
      </c>
      <c r="I68" s="31">
        <f t="shared" si="0"/>
        <v>109.35261037063277</v>
      </c>
    </row>
    <row r="69" spans="1:9" s="33" customFormat="1" ht="18.75" customHeight="1">
      <c r="A69" s="63" t="s">
        <v>99</v>
      </c>
      <c r="B69" s="37" t="s">
        <v>100</v>
      </c>
      <c r="C69" s="31">
        <f>SUM(C70:C72)</f>
        <v>22583</v>
      </c>
      <c r="D69" s="31">
        <f>SUM(D70:D72)</f>
        <v>30699.1</v>
      </c>
      <c r="E69" s="31">
        <f>SUM(E70:E72)</f>
        <v>31902.000000000004</v>
      </c>
      <c r="F69" s="75">
        <f>SUM(F70:F72)</f>
        <v>24695.1</v>
      </c>
      <c r="G69" s="31">
        <f t="shared" si="11"/>
        <v>-7206.900000000005</v>
      </c>
      <c r="H69" s="31">
        <f t="shared" si="12"/>
        <v>77.40925333834868</v>
      </c>
      <c r="I69" s="31">
        <f t="shared" si="0"/>
        <v>109.35261037063277</v>
      </c>
    </row>
    <row r="70" spans="1:9" s="33" customFormat="1" ht="18.75" customHeight="1">
      <c r="A70" s="69" t="s">
        <v>36</v>
      </c>
      <c r="B70" s="38">
        <v>8802</v>
      </c>
      <c r="C70" s="29">
        <v>19173.7</v>
      </c>
      <c r="D70" s="29">
        <v>25873.6</v>
      </c>
      <c r="E70" s="32">
        <v>22187.4</v>
      </c>
      <c r="F70" s="76">
        <v>20706.6</v>
      </c>
      <c r="G70" s="29">
        <f t="shared" si="11"/>
        <v>-1480.800000000003</v>
      </c>
      <c r="H70" s="29">
        <f t="shared" si="12"/>
        <v>93.32594175072337</v>
      </c>
      <c r="I70" s="29">
        <f t="shared" si="0"/>
        <v>107.99480538445891</v>
      </c>
    </row>
    <row r="71" spans="1:9" s="33" customFormat="1" ht="31.5" customHeight="1">
      <c r="A71" s="69" t="s">
        <v>47</v>
      </c>
      <c r="B71" s="38">
        <v>8802</v>
      </c>
      <c r="C71" s="29"/>
      <c r="D71" s="29">
        <v>488.2</v>
      </c>
      <c r="E71" s="30">
        <v>5228.4</v>
      </c>
      <c r="F71" s="76"/>
      <c r="G71" s="29">
        <f t="shared" si="11"/>
        <v>-5228.4</v>
      </c>
      <c r="H71" s="29">
        <f t="shared" si="12"/>
        <v>0</v>
      </c>
      <c r="I71" s="29"/>
    </row>
    <row r="72" spans="1:9" s="33" customFormat="1" ht="29.25" customHeight="1">
      <c r="A72" s="69" t="s">
        <v>101</v>
      </c>
      <c r="B72" s="38" t="s">
        <v>102</v>
      </c>
      <c r="C72" s="29">
        <v>3409.3</v>
      </c>
      <c r="D72" s="29">
        <v>4337.3</v>
      </c>
      <c r="E72" s="30">
        <v>4486.2</v>
      </c>
      <c r="F72" s="79">
        <v>3988.5</v>
      </c>
      <c r="G72" s="29">
        <f t="shared" si="11"/>
        <v>-497.6999999999998</v>
      </c>
      <c r="H72" s="29">
        <f t="shared" si="12"/>
        <v>88.90597833355625</v>
      </c>
      <c r="I72" s="29">
        <f t="shared" si="0"/>
        <v>116.98882468541929</v>
      </c>
    </row>
    <row r="73" spans="1:9" s="33" customFormat="1" ht="19.5" customHeight="1">
      <c r="A73" s="66" t="s">
        <v>103</v>
      </c>
      <c r="B73" s="67">
        <v>10</v>
      </c>
      <c r="C73" s="68">
        <f aca="true" t="shared" si="13" ref="C73:F74">SUM(C74)</f>
        <v>500</v>
      </c>
      <c r="D73" s="68">
        <f t="shared" si="13"/>
        <v>40.1</v>
      </c>
      <c r="E73" s="68">
        <f t="shared" si="13"/>
        <v>510</v>
      </c>
      <c r="F73" s="77">
        <f t="shared" si="13"/>
        <v>504</v>
      </c>
      <c r="G73" s="68">
        <f t="shared" si="11"/>
        <v>-6</v>
      </c>
      <c r="H73" s="68">
        <f t="shared" si="12"/>
        <v>98.82352941176471</v>
      </c>
      <c r="I73" s="31">
        <f t="shared" si="0"/>
        <v>100.8</v>
      </c>
    </row>
    <row r="74" spans="1:9" s="33" customFormat="1" ht="19.5" customHeight="1">
      <c r="A74" s="63" t="s">
        <v>85</v>
      </c>
      <c r="B74" s="37"/>
      <c r="C74" s="31">
        <f>SUM(C75)</f>
        <v>500</v>
      </c>
      <c r="D74" s="31">
        <f t="shared" si="13"/>
        <v>40.1</v>
      </c>
      <c r="E74" s="31">
        <f t="shared" si="13"/>
        <v>510</v>
      </c>
      <c r="F74" s="75">
        <f t="shared" si="13"/>
        <v>504</v>
      </c>
      <c r="G74" s="31">
        <f t="shared" si="11"/>
        <v>-6</v>
      </c>
      <c r="H74" s="31">
        <f t="shared" si="12"/>
        <v>98.82352941176471</v>
      </c>
      <c r="I74" s="31">
        <f t="shared" si="0"/>
        <v>100.8</v>
      </c>
    </row>
    <row r="75" spans="1:9" s="33" customFormat="1" ht="19.5" customHeight="1">
      <c r="A75" s="69" t="s">
        <v>56</v>
      </c>
      <c r="B75" s="38">
        <v>1</v>
      </c>
      <c r="C75" s="29">
        <f>SUM(C77)</f>
        <v>500</v>
      </c>
      <c r="D75" s="29">
        <f>SUM(D77)</f>
        <v>40.1</v>
      </c>
      <c r="E75" s="29">
        <f>SUM(E77)</f>
        <v>510</v>
      </c>
      <c r="F75" s="78">
        <f>SUM(F77)</f>
        <v>504</v>
      </c>
      <c r="G75" s="29">
        <f t="shared" si="11"/>
        <v>-6</v>
      </c>
      <c r="H75" s="29">
        <f t="shared" si="12"/>
        <v>98.82352941176471</v>
      </c>
      <c r="I75" s="29">
        <f>SUM(F75/C75)*100</f>
        <v>100.8</v>
      </c>
    </row>
    <row r="76" spans="1:9" s="33" customFormat="1" ht="29.25" customHeight="1">
      <c r="A76" s="69" t="s">
        <v>76</v>
      </c>
      <c r="B76" s="38">
        <v>2</v>
      </c>
      <c r="C76" s="29"/>
      <c r="D76" s="29"/>
      <c r="E76" s="32"/>
      <c r="F76" s="76"/>
      <c r="G76" s="32"/>
      <c r="H76" s="65"/>
      <c r="I76" s="29"/>
    </row>
    <row r="77" spans="1:9" s="33" customFormat="1" ht="20.25" customHeight="1">
      <c r="A77" s="63" t="s">
        <v>77</v>
      </c>
      <c r="B77" s="37"/>
      <c r="C77" s="31">
        <f>SUM(C79:C80:C80)</f>
        <v>500</v>
      </c>
      <c r="D77" s="31">
        <f>SUM(D80:D80)</f>
        <v>40.1</v>
      </c>
      <c r="E77" s="31">
        <f>SUM(E78)</f>
        <v>510</v>
      </c>
      <c r="F77" s="75">
        <f>SUM(F78)</f>
        <v>504</v>
      </c>
      <c r="G77" s="31">
        <f>SUM(F77-E77)</f>
        <v>-6</v>
      </c>
      <c r="H77" s="31">
        <f>SUM(F77/E77)*100</f>
        <v>98.82352941176471</v>
      </c>
      <c r="I77" s="31">
        <f>SUM(F77/C77)*100</f>
        <v>100.8</v>
      </c>
    </row>
    <row r="78" spans="1:9" s="33" customFormat="1" ht="20.25" customHeight="1">
      <c r="A78" s="63" t="s">
        <v>103</v>
      </c>
      <c r="B78" s="37" t="s">
        <v>104</v>
      </c>
      <c r="C78" s="31">
        <f>SUM(C79:C80)</f>
        <v>500</v>
      </c>
      <c r="D78" s="31">
        <f>SUM(D80)</f>
        <v>40.1</v>
      </c>
      <c r="E78" s="31">
        <f>SUM(E80+E79)</f>
        <v>510</v>
      </c>
      <c r="F78" s="75">
        <f>SUM(F80+F79)</f>
        <v>504</v>
      </c>
      <c r="G78" s="31">
        <f>SUM(F78-E78)</f>
        <v>-6</v>
      </c>
      <c r="H78" s="31">
        <f>SUM(F78/E78)*100</f>
        <v>98.82352941176471</v>
      </c>
      <c r="I78" s="31">
        <f>SUM(F78/C78)*100</f>
        <v>100.8</v>
      </c>
    </row>
    <row r="79" spans="1:9" s="33" customFormat="1" ht="20.25" customHeight="1">
      <c r="A79" s="64" t="s">
        <v>136</v>
      </c>
      <c r="B79" s="30">
        <v>9012</v>
      </c>
      <c r="C79" s="29">
        <v>500</v>
      </c>
      <c r="D79" s="29"/>
      <c r="E79" s="29">
        <v>510</v>
      </c>
      <c r="F79" s="78">
        <v>504</v>
      </c>
      <c r="G79" s="29">
        <f>SUM(F79-E79)</f>
        <v>-6</v>
      </c>
      <c r="H79" s="29">
        <f>SUM(F79/E79)*100</f>
        <v>98.82352941176471</v>
      </c>
      <c r="I79" s="29">
        <f>SUM(F79/C79)*100</f>
        <v>100.8</v>
      </c>
    </row>
    <row r="80" spans="1:9" s="33" customFormat="1" ht="30.75" customHeight="1">
      <c r="A80" s="73" t="s">
        <v>105</v>
      </c>
      <c r="B80" s="30">
        <v>9019</v>
      </c>
      <c r="C80" s="29"/>
      <c r="D80" s="29">
        <v>40.1</v>
      </c>
      <c r="E80" s="30"/>
      <c r="F80" s="78"/>
      <c r="G80" s="29">
        <f>SUM(F80-E80)</f>
        <v>0</v>
      </c>
      <c r="H80" s="29"/>
      <c r="I80" s="29"/>
    </row>
    <row r="81" spans="2:3" ht="15.75">
      <c r="B81" s="39"/>
      <c r="C81" s="39"/>
    </row>
    <row r="82" spans="1:3" ht="15.75">
      <c r="A82" s="59" t="s">
        <v>151</v>
      </c>
      <c r="B82" s="39"/>
      <c r="C82" s="39"/>
    </row>
    <row r="83" spans="1:8" ht="15.75">
      <c r="A83" s="180" t="s">
        <v>232</v>
      </c>
      <c r="B83" s="180"/>
      <c r="C83" s="180"/>
      <c r="D83" s="180"/>
      <c r="E83" s="180"/>
      <c r="F83" s="180"/>
      <c r="G83" s="180"/>
      <c r="H83" s="180"/>
    </row>
    <row r="84" spans="1:3" ht="15.75">
      <c r="A84" s="34" t="s">
        <v>106</v>
      </c>
      <c r="B84" s="2"/>
      <c r="C84" s="2"/>
    </row>
    <row r="85" spans="1:3" ht="15.75">
      <c r="A85" s="34" t="s">
        <v>107</v>
      </c>
      <c r="B85" s="34" t="s">
        <v>108</v>
      </c>
      <c r="C85" s="34"/>
    </row>
    <row r="86" spans="1:3" ht="15.75">
      <c r="A86" s="40"/>
      <c r="B86" s="2"/>
      <c r="C86" s="2"/>
    </row>
    <row r="87" spans="2:3" ht="15.75">
      <c r="B87" s="39"/>
      <c r="C87" s="39"/>
    </row>
    <row r="88" spans="2:3" ht="15.75">
      <c r="B88" s="39"/>
      <c r="C88" s="39"/>
    </row>
    <row r="89" spans="2:3" ht="15.75">
      <c r="B89" s="39"/>
      <c r="C89" s="39"/>
    </row>
    <row r="90" spans="2:3" ht="15.75">
      <c r="B90" s="39"/>
      <c r="C90" s="39"/>
    </row>
    <row r="91" spans="2:3" ht="15.75">
      <c r="B91" s="39"/>
      <c r="C91" s="39"/>
    </row>
    <row r="92" spans="2:3" ht="15.75">
      <c r="B92" s="39"/>
      <c r="C92" s="39"/>
    </row>
    <row r="93" spans="2:3" ht="15.75">
      <c r="B93" s="39"/>
      <c r="C93" s="39"/>
    </row>
    <row r="94" spans="2:3" ht="15.75">
      <c r="B94" s="39"/>
      <c r="C94" s="39"/>
    </row>
    <row r="95" spans="2:3" ht="15.75">
      <c r="B95" s="39"/>
      <c r="C95" s="39"/>
    </row>
    <row r="96" spans="1:4" ht="15.75">
      <c r="A96" s="25"/>
      <c r="B96" s="26"/>
      <c r="C96" s="26"/>
      <c r="D96" s="27"/>
    </row>
    <row r="97" spans="1:4" ht="15.75">
      <c r="A97" s="25"/>
      <c r="B97" s="26"/>
      <c r="C97" s="26"/>
      <c r="D97" s="27"/>
    </row>
    <row r="98" spans="1:4" ht="15.75">
      <c r="A98" s="25"/>
      <c r="B98" s="26"/>
      <c r="C98" s="26"/>
      <c r="D98" s="27"/>
    </row>
    <row r="99" spans="1:4" ht="15.75">
      <c r="A99" s="25"/>
      <c r="B99" s="26"/>
      <c r="C99" s="26"/>
      <c r="D99" s="27"/>
    </row>
    <row r="100" spans="1:4" ht="15.75">
      <c r="A100" s="25"/>
      <c r="B100" s="26"/>
      <c r="C100" s="26"/>
      <c r="D100" s="27"/>
    </row>
    <row r="101" spans="1:4" ht="15.75">
      <c r="A101" s="25"/>
      <c r="B101" s="26"/>
      <c r="C101" s="26"/>
      <c r="D101" s="27"/>
    </row>
    <row r="102" spans="1:4" ht="15.75">
      <c r="A102" s="25"/>
      <c r="B102" s="26"/>
      <c r="C102" s="26"/>
      <c r="D102" s="27"/>
    </row>
    <row r="103" spans="1:4" ht="15.75">
      <c r="A103" s="25"/>
      <c r="B103" s="26"/>
      <c r="C103" s="26"/>
      <c r="D103" s="27"/>
    </row>
    <row r="104" spans="1:4" ht="15.75">
      <c r="A104" s="25"/>
      <c r="B104" s="26"/>
      <c r="C104" s="26"/>
      <c r="D104" s="27"/>
    </row>
    <row r="105" spans="1:4" ht="15.75">
      <c r="A105" s="25"/>
      <c r="B105" s="26"/>
      <c r="C105" s="26"/>
      <c r="D105" s="27"/>
    </row>
    <row r="106" spans="1:4" ht="15.75">
      <c r="A106" s="25"/>
      <c r="B106" s="26"/>
      <c r="C106" s="26"/>
      <c r="D106" s="27"/>
    </row>
    <row r="107" spans="1:4" ht="15.75">
      <c r="A107" s="25"/>
      <c r="B107" s="28"/>
      <c r="C107" s="28"/>
      <c r="D107" s="27"/>
    </row>
  </sheetData>
  <sheetProtection/>
  <mergeCells count="12">
    <mergeCell ref="F7:F8"/>
    <mergeCell ref="G7:H7"/>
    <mergeCell ref="B7:B8"/>
    <mergeCell ref="H1:I1"/>
    <mergeCell ref="F2:I2"/>
    <mergeCell ref="E3:I3"/>
    <mergeCell ref="A5:H5"/>
    <mergeCell ref="C7:C8"/>
    <mergeCell ref="A6:H6"/>
    <mergeCell ref="A7:A8"/>
    <mergeCell ref="D7:D8"/>
    <mergeCell ref="E7:E8"/>
  </mergeCells>
  <printOptions/>
  <pageMargins left="0.93" right="0.1968503937007874" top="0.15748031496062992" bottom="0.32" header="0.31496062992125984" footer="0.31496062992125984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3">
      <selection activeCell="B30" sqref="B30:B31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3" width="12.125" style="53" customWidth="1"/>
    <col min="6" max="6" width="8.125" style="0" customWidth="1"/>
  </cols>
  <sheetData>
    <row r="2" spans="1:5" ht="18.75">
      <c r="A2" s="6"/>
      <c r="E2" s="1" t="s">
        <v>42</v>
      </c>
    </row>
    <row r="3" spans="1:8" ht="18.75">
      <c r="A3" s="7"/>
      <c r="D3" s="1" t="s">
        <v>4</v>
      </c>
      <c r="H3" s="3"/>
    </row>
    <row r="4" spans="1:8" ht="15">
      <c r="A4" s="5"/>
      <c r="D4" s="1" t="s">
        <v>150</v>
      </c>
      <c r="H4" s="3"/>
    </row>
    <row r="5" spans="1:7" ht="15">
      <c r="A5" s="5"/>
      <c r="F5" s="14"/>
      <c r="G5" s="14"/>
    </row>
    <row r="6" ht="20.25">
      <c r="A6" s="3" t="s">
        <v>1</v>
      </c>
    </row>
    <row r="7" spans="1:7" ht="15.75">
      <c r="A7" s="175" t="s">
        <v>45</v>
      </c>
      <c r="B7" s="175"/>
      <c r="C7" s="175"/>
      <c r="D7" s="175"/>
      <c r="E7" s="175"/>
      <c r="F7" s="175"/>
      <c r="G7" s="175"/>
    </row>
    <row r="8" spans="1:7" ht="15.75">
      <c r="A8" s="171" t="s">
        <v>149</v>
      </c>
      <c r="B8" s="171"/>
      <c r="C8" s="171"/>
      <c r="D8" s="171"/>
      <c r="E8" s="171"/>
      <c r="F8" s="171"/>
      <c r="G8" s="171"/>
    </row>
    <row r="9" spans="1:8" ht="15.75">
      <c r="A9" s="57" t="s">
        <v>43</v>
      </c>
      <c r="B9" s="57"/>
      <c r="C9" s="48"/>
      <c r="D9" s="57"/>
      <c r="E9" s="57"/>
      <c r="F9" s="57"/>
      <c r="G9" s="57"/>
      <c r="H9" s="3" t="s">
        <v>44</v>
      </c>
    </row>
    <row r="10" spans="1:9" s="15" customFormat="1" ht="39.75" customHeight="1">
      <c r="A10" s="170" t="s">
        <v>12</v>
      </c>
      <c r="B10" s="170" t="s">
        <v>2</v>
      </c>
      <c r="C10" s="170" t="s">
        <v>141</v>
      </c>
      <c r="D10" s="170" t="s">
        <v>38</v>
      </c>
      <c r="E10" s="170" t="s">
        <v>39</v>
      </c>
      <c r="F10" s="170" t="s">
        <v>148</v>
      </c>
      <c r="G10" s="170" t="s">
        <v>140</v>
      </c>
      <c r="H10" s="170"/>
      <c r="I10" s="22" t="s">
        <v>142</v>
      </c>
    </row>
    <row r="11" spans="1:9" s="15" customFormat="1" ht="25.5">
      <c r="A11" s="170"/>
      <c r="B11" s="170"/>
      <c r="C11" s="170"/>
      <c r="D11" s="170"/>
      <c r="E11" s="170"/>
      <c r="F11" s="170"/>
      <c r="G11" s="22" t="s">
        <v>40</v>
      </c>
      <c r="H11" s="22" t="s">
        <v>46</v>
      </c>
      <c r="I11" s="22" t="s">
        <v>46</v>
      </c>
    </row>
    <row r="12" spans="1:9" s="15" customFormat="1" ht="12.75">
      <c r="A12" s="22">
        <v>1</v>
      </c>
      <c r="B12" s="22">
        <v>2</v>
      </c>
      <c r="C12" s="22"/>
      <c r="D12" s="21">
        <v>3</v>
      </c>
      <c r="E12" s="22">
        <v>4</v>
      </c>
      <c r="F12" s="22">
        <v>5</v>
      </c>
      <c r="G12" s="21">
        <v>6</v>
      </c>
      <c r="H12" s="22">
        <v>7</v>
      </c>
      <c r="I12" s="20"/>
    </row>
    <row r="13" spans="1:9" s="15" customFormat="1" ht="18" customHeight="1">
      <c r="A13" s="20"/>
      <c r="B13" s="23" t="s">
        <v>3</v>
      </c>
      <c r="C13" s="13">
        <f>SUM(C17+C14)</f>
        <v>1972.7000000000003</v>
      </c>
      <c r="D13" s="13">
        <f>SUM(D17+D14)</f>
        <v>2630</v>
      </c>
      <c r="E13" s="13">
        <f>SUM(E17+E14)</f>
        <v>2161.6</v>
      </c>
      <c r="F13" s="13">
        <f>SUM(F17+F14)</f>
        <v>2296.1</v>
      </c>
      <c r="G13" s="13">
        <f>SUM(F13-E13)</f>
        <v>134.5</v>
      </c>
      <c r="H13" s="12">
        <f aca="true" t="shared" si="0" ref="H13:H18">SUM(F13/E13)*100</f>
        <v>106.22224278312362</v>
      </c>
      <c r="I13" s="12">
        <f>SUM(F13/C13)*100</f>
        <v>116.39377502914785</v>
      </c>
    </row>
    <row r="14" spans="1:9" s="15" customFormat="1" ht="18" customHeight="1">
      <c r="A14" s="176" t="s">
        <v>6</v>
      </c>
      <c r="B14" s="46" t="s">
        <v>129</v>
      </c>
      <c r="C14" s="13">
        <f>SUM(C15:C16)</f>
        <v>213.39999999999998</v>
      </c>
      <c r="D14" s="13">
        <f>SUM(D15:D16)</f>
        <v>185.4</v>
      </c>
      <c r="E14" s="13">
        <f>SUM(E15:E16)</f>
        <v>185.4</v>
      </c>
      <c r="F14" s="13">
        <f>SUM(F15:F16)</f>
        <v>318.2</v>
      </c>
      <c r="G14" s="44">
        <f>SUM(F14-E14)</f>
        <v>132.79999999999998</v>
      </c>
      <c r="H14" s="45">
        <f t="shared" si="0"/>
        <v>171.6289104638619</v>
      </c>
      <c r="I14" s="12">
        <f>SUM(F14/C14)*100</f>
        <v>149.10965323336458</v>
      </c>
    </row>
    <row r="15" spans="1:9" s="15" customFormat="1" ht="18" customHeight="1">
      <c r="A15" s="176"/>
      <c r="B15" s="47" t="s">
        <v>128</v>
      </c>
      <c r="C15" s="58">
        <v>128.2</v>
      </c>
      <c r="D15" s="17">
        <v>115.4</v>
      </c>
      <c r="E15" s="17">
        <v>115.4</v>
      </c>
      <c r="F15" s="17">
        <v>223.5</v>
      </c>
      <c r="G15" s="17">
        <f aca="true" t="shared" si="1" ref="G15:G28">SUM(F15-E15)</f>
        <v>108.1</v>
      </c>
      <c r="H15" s="24">
        <f t="shared" si="0"/>
        <v>193.6741767764298</v>
      </c>
      <c r="I15" s="58">
        <f aca="true" t="shared" si="2" ref="I15:I28">SUM(F15/C15)*100</f>
        <v>174.33697347893917</v>
      </c>
    </row>
    <row r="16" spans="1:9" s="15" customFormat="1" ht="18" customHeight="1">
      <c r="A16" s="176"/>
      <c r="B16" s="47" t="s">
        <v>127</v>
      </c>
      <c r="C16" s="58">
        <v>85.2</v>
      </c>
      <c r="D16" s="17">
        <v>70</v>
      </c>
      <c r="E16" s="17">
        <v>70</v>
      </c>
      <c r="F16" s="17">
        <v>94.7</v>
      </c>
      <c r="G16" s="17">
        <f>SUM(F16-E16)</f>
        <v>24.700000000000003</v>
      </c>
      <c r="H16" s="24">
        <f t="shared" si="0"/>
        <v>135.2857142857143</v>
      </c>
      <c r="I16" s="58">
        <f t="shared" si="2"/>
        <v>111.15023474178403</v>
      </c>
    </row>
    <row r="17" spans="1:9" s="15" customFormat="1" ht="18" customHeight="1">
      <c r="A17" s="11" t="s">
        <v>5</v>
      </c>
      <c r="B17" s="23" t="s">
        <v>41</v>
      </c>
      <c r="C17" s="13">
        <f>SUM(C18+C26)</f>
        <v>1759.3000000000002</v>
      </c>
      <c r="D17" s="13">
        <f>SUM(D18+D26)</f>
        <v>2444.6</v>
      </c>
      <c r="E17" s="13">
        <f>SUM(E18+E26)</f>
        <v>1976.2</v>
      </c>
      <c r="F17" s="13">
        <f>SUM(F18+F26)</f>
        <v>1977.8999999999999</v>
      </c>
      <c r="G17" s="13">
        <f t="shared" si="1"/>
        <v>1.699999999999818</v>
      </c>
      <c r="H17" s="12">
        <f t="shared" si="0"/>
        <v>100.08602368181356</v>
      </c>
      <c r="I17" s="12">
        <f t="shared" si="2"/>
        <v>112.42539646450291</v>
      </c>
    </row>
    <row r="18" spans="1:9" s="15" customFormat="1" ht="18" customHeight="1">
      <c r="A18" s="11"/>
      <c r="B18" s="19" t="s">
        <v>37</v>
      </c>
      <c r="C18" s="44">
        <f>SUM(C19:C25)</f>
        <v>1196.3000000000002</v>
      </c>
      <c r="D18" s="44">
        <f>SUM(D19:D25)</f>
        <v>1618.3999999999999</v>
      </c>
      <c r="E18" s="44">
        <f>SUM(E19:E25)</f>
        <v>1321.5</v>
      </c>
      <c r="F18" s="44">
        <f>SUM(F19:F25)</f>
        <v>1320.1</v>
      </c>
      <c r="G18" s="44">
        <f t="shared" si="1"/>
        <v>-1.400000000000091</v>
      </c>
      <c r="H18" s="12">
        <f t="shared" si="0"/>
        <v>99.8940597805524</v>
      </c>
      <c r="I18" s="12">
        <f t="shared" si="2"/>
        <v>110.34857477221432</v>
      </c>
    </row>
    <row r="19" spans="1:9" s="15" customFormat="1" ht="18" customHeight="1">
      <c r="A19" s="11"/>
      <c r="B19" s="18" t="s">
        <v>26</v>
      </c>
      <c r="C19" s="56">
        <v>78.2</v>
      </c>
      <c r="D19" s="17">
        <v>105.8</v>
      </c>
      <c r="E19" s="17">
        <v>95.1</v>
      </c>
      <c r="F19" s="17">
        <v>94.8</v>
      </c>
      <c r="G19" s="17">
        <f t="shared" si="1"/>
        <v>-0.29999999999999716</v>
      </c>
      <c r="H19" s="24">
        <f aca="true" t="shared" si="3" ref="H19:H25">SUM(F19/E19)*100</f>
        <v>99.6845425867508</v>
      </c>
      <c r="I19" s="58">
        <f t="shared" si="2"/>
        <v>121.22762148337596</v>
      </c>
    </row>
    <row r="20" spans="1:9" s="15" customFormat="1" ht="18" customHeight="1">
      <c r="A20" s="11"/>
      <c r="B20" s="18" t="s">
        <v>27</v>
      </c>
      <c r="C20" s="56">
        <v>149.7</v>
      </c>
      <c r="D20" s="17">
        <v>195.6</v>
      </c>
      <c r="E20" s="17">
        <v>171.2</v>
      </c>
      <c r="F20" s="24">
        <v>160.7</v>
      </c>
      <c r="G20" s="17">
        <f t="shared" si="1"/>
        <v>-10.5</v>
      </c>
      <c r="H20" s="24">
        <f t="shared" si="3"/>
        <v>93.86682242990653</v>
      </c>
      <c r="I20" s="58">
        <f t="shared" si="2"/>
        <v>107.34802939211757</v>
      </c>
    </row>
    <row r="21" spans="1:9" s="15" customFormat="1" ht="18" customHeight="1">
      <c r="A21" s="11"/>
      <c r="B21" s="18" t="s">
        <v>28</v>
      </c>
      <c r="C21" s="56">
        <v>280.8</v>
      </c>
      <c r="D21" s="17">
        <v>399.2</v>
      </c>
      <c r="E21" s="17">
        <v>286.2</v>
      </c>
      <c r="F21" s="17">
        <v>290.3</v>
      </c>
      <c r="G21" s="17">
        <f t="shared" si="1"/>
        <v>4.100000000000023</v>
      </c>
      <c r="H21" s="24">
        <f t="shared" si="3"/>
        <v>101.4325646401118</v>
      </c>
      <c r="I21" s="58">
        <f t="shared" si="2"/>
        <v>103.38319088319088</v>
      </c>
    </row>
    <row r="22" spans="1:9" s="15" customFormat="1" ht="18" customHeight="1">
      <c r="A22" s="11"/>
      <c r="B22" s="18" t="s">
        <v>29</v>
      </c>
      <c r="C22" s="56">
        <v>114.8</v>
      </c>
      <c r="D22" s="17">
        <v>134.5</v>
      </c>
      <c r="E22" s="17">
        <v>120.7</v>
      </c>
      <c r="F22" s="17">
        <v>122.6</v>
      </c>
      <c r="G22" s="17">
        <f t="shared" si="1"/>
        <v>1.8999999999999915</v>
      </c>
      <c r="H22" s="24">
        <f t="shared" si="3"/>
        <v>101.5741507870754</v>
      </c>
      <c r="I22" s="58">
        <f t="shared" si="2"/>
        <v>106.79442508710801</v>
      </c>
    </row>
    <row r="23" spans="1:9" s="15" customFormat="1" ht="18" customHeight="1">
      <c r="A23" s="11"/>
      <c r="B23" s="18" t="s">
        <v>30</v>
      </c>
      <c r="C23" s="56">
        <v>94.4</v>
      </c>
      <c r="D23" s="17">
        <v>132.2</v>
      </c>
      <c r="E23" s="17">
        <v>105.2</v>
      </c>
      <c r="F23" s="17">
        <v>107.5</v>
      </c>
      <c r="G23" s="17">
        <f t="shared" si="1"/>
        <v>2.299999999999997</v>
      </c>
      <c r="H23" s="24">
        <f t="shared" si="3"/>
        <v>102.18631178707224</v>
      </c>
      <c r="I23" s="58">
        <f t="shared" si="2"/>
        <v>113.87711864406779</v>
      </c>
    </row>
    <row r="24" spans="1:9" s="15" customFormat="1" ht="18" customHeight="1">
      <c r="A24" s="11"/>
      <c r="B24" s="55" t="s">
        <v>31</v>
      </c>
      <c r="C24" s="17">
        <v>210.3</v>
      </c>
      <c r="D24" s="17">
        <v>316.4</v>
      </c>
      <c r="E24" s="17">
        <v>245.3</v>
      </c>
      <c r="F24" s="17">
        <v>246.8</v>
      </c>
      <c r="G24" s="17">
        <f t="shared" si="1"/>
        <v>1.5</v>
      </c>
      <c r="H24" s="24">
        <f t="shared" si="3"/>
        <v>100.6114961271912</v>
      </c>
      <c r="I24" s="58">
        <f t="shared" si="2"/>
        <v>117.35615786970995</v>
      </c>
    </row>
    <row r="25" spans="1:9" s="15" customFormat="1" ht="18" customHeight="1">
      <c r="A25" s="11"/>
      <c r="B25" s="18" t="s">
        <v>32</v>
      </c>
      <c r="C25" s="56">
        <v>268.1</v>
      </c>
      <c r="D25" s="17">
        <v>334.7</v>
      </c>
      <c r="E25" s="17">
        <v>297.8</v>
      </c>
      <c r="F25" s="17">
        <v>297.4</v>
      </c>
      <c r="G25" s="17">
        <f t="shared" si="1"/>
        <v>-0.4000000000000341</v>
      </c>
      <c r="H25" s="24">
        <f t="shared" si="3"/>
        <v>99.86568166554733</v>
      </c>
      <c r="I25" s="58">
        <f t="shared" si="2"/>
        <v>110.92875792614694</v>
      </c>
    </row>
    <row r="26" spans="1:9" s="15" customFormat="1" ht="18" customHeight="1">
      <c r="A26" s="11"/>
      <c r="B26" s="19" t="s">
        <v>35</v>
      </c>
      <c r="C26" s="44">
        <f>SUM(C27:C28)</f>
        <v>563</v>
      </c>
      <c r="D26" s="44">
        <f>SUM(D27:D28)</f>
        <v>826.2</v>
      </c>
      <c r="E26" s="44">
        <f>SUM(E27:E28)</f>
        <v>654.7</v>
      </c>
      <c r="F26" s="44">
        <f>SUM(F27:F28)</f>
        <v>657.8</v>
      </c>
      <c r="G26" s="44">
        <f t="shared" si="1"/>
        <v>3.099999999999909</v>
      </c>
      <c r="H26" s="12">
        <f>SUM(F26/E26)*100</f>
        <v>100.47349931266227</v>
      </c>
      <c r="I26" s="12">
        <f t="shared" si="2"/>
        <v>116.83836589698045</v>
      </c>
    </row>
    <row r="27" spans="1:9" s="15" customFormat="1" ht="18" customHeight="1">
      <c r="A27" s="11"/>
      <c r="B27" s="18" t="s">
        <v>33</v>
      </c>
      <c r="C27" s="56">
        <v>121.9</v>
      </c>
      <c r="D27" s="17">
        <v>163</v>
      </c>
      <c r="E27" s="17">
        <v>157.6</v>
      </c>
      <c r="F27" s="17">
        <v>157</v>
      </c>
      <c r="G27" s="17">
        <f t="shared" si="1"/>
        <v>-0.5999999999999943</v>
      </c>
      <c r="H27" s="24">
        <f>SUM(F27/E27)*100</f>
        <v>99.61928934010153</v>
      </c>
      <c r="I27" s="58">
        <f t="shared" si="2"/>
        <v>128.79409351927808</v>
      </c>
    </row>
    <row r="28" spans="1:9" s="15" customFormat="1" ht="18" customHeight="1">
      <c r="A28" s="47"/>
      <c r="B28" s="18" t="s">
        <v>34</v>
      </c>
      <c r="C28" s="56">
        <v>441.1</v>
      </c>
      <c r="D28" s="17">
        <v>663.2</v>
      </c>
      <c r="E28" s="17">
        <v>497.1</v>
      </c>
      <c r="F28" s="17">
        <v>500.8</v>
      </c>
      <c r="G28" s="17">
        <f t="shared" si="1"/>
        <v>3.6999999999999886</v>
      </c>
      <c r="H28" s="24">
        <f>SUM(F28/E28)*100</f>
        <v>100.74431703882519</v>
      </c>
      <c r="I28" s="58">
        <f t="shared" si="2"/>
        <v>113.53434595329857</v>
      </c>
    </row>
    <row r="29" spans="2:3" ht="12.75">
      <c r="B29" s="43"/>
      <c r="C29" s="54"/>
    </row>
    <row r="30" ht="12.75">
      <c r="B30" s="59" t="s">
        <v>151</v>
      </c>
    </row>
    <row r="31" spans="2:8" ht="12.75">
      <c r="B31" s="180" t="s">
        <v>232</v>
      </c>
      <c r="C31" s="180"/>
      <c r="D31" s="180"/>
      <c r="E31" s="180"/>
      <c r="F31" s="180"/>
      <c r="G31" s="180"/>
      <c r="H31" s="180"/>
    </row>
    <row r="32" ht="15.75">
      <c r="A32" s="34" t="s">
        <v>130</v>
      </c>
    </row>
  </sheetData>
  <sheetProtection/>
  <mergeCells count="10">
    <mergeCell ref="A14:A16"/>
    <mergeCell ref="G10:H10"/>
    <mergeCell ref="A10:A11"/>
    <mergeCell ref="B10:B11"/>
    <mergeCell ref="A7:G7"/>
    <mergeCell ref="A8:G8"/>
    <mergeCell ref="D10:D11"/>
    <mergeCell ref="E10:E11"/>
    <mergeCell ref="F10:F11"/>
    <mergeCell ref="C10:C11"/>
  </mergeCells>
  <printOptions/>
  <pageMargins left="0.7480314960629921" right="0.1968503937007874" top="0.15748031496062992" bottom="0.5511811023622047" header="0.196850393700787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F35" sqref="F35"/>
    </sheetView>
  </sheetViews>
  <sheetFormatPr defaultColWidth="9.125" defaultRowHeight="12.75"/>
  <cols>
    <col min="1" max="1" width="34.875" style="0" customWidth="1"/>
    <col min="4" max="4" width="13.125" style="0" bestFit="1" customWidth="1"/>
    <col min="5" max="5" width="20.375" style="0" customWidth="1"/>
    <col min="8" max="8" width="8.375" style="0" customWidth="1"/>
    <col min="9" max="9" width="8.25390625" style="0" customWidth="1"/>
    <col min="10" max="10" width="7.75390625" style="0" customWidth="1"/>
  </cols>
  <sheetData>
    <row r="2" spans="3:5" ht="12.75">
      <c r="C2" s="3" t="s">
        <v>23</v>
      </c>
      <c r="E2" s="14" t="s">
        <v>25</v>
      </c>
    </row>
    <row r="3" spans="3:5" ht="12.75">
      <c r="C3" s="178" t="s">
        <v>22</v>
      </c>
      <c r="D3" s="178"/>
      <c r="E3" s="178"/>
    </row>
    <row r="4" spans="3:5" ht="12.75">
      <c r="C4" s="178" t="s">
        <v>138</v>
      </c>
      <c r="D4" s="178"/>
      <c r="E4" s="178"/>
    </row>
    <row r="5" ht="15.75">
      <c r="C5" s="9"/>
    </row>
    <row r="6" spans="1:5" ht="17.25" customHeight="1">
      <c r="A6" s="177" t="s">
        <v>21</v>
      </c>
      <c r="B6" s="177"/>
      <c r="C6" s="177"/>
      <c r="D6" s="177"/>
      <c r="E6" s="177"/>
    </row>
    <row r="7" spans="1:5" ht="21" customHeight="1">
      <c r="A7" s="177" t="s">
        <v>20</v>
      </c>
      <c r="B7" s="177"/>
      <c r="C7" s="177"/>
      <c r="D7" s="177"/>
      <c r="E7" s="177"/>
    </row>
    <row r="8" spans="1:5" ht="19.5" customHeight="1">
      <c r="A8" s="177" t="s">
        <v>137</v>
      </c>
      <c r="B8" s="177"/>
      <c r="C8" s="177"/>
      <c r="D8" s="177"/>
      <c r="E8" s="177"/>
    </row>
    <row r="9" spans="3:5" ht="12.75">
      <c r="C9" s="8" t="s">
        <v>7</v>
      </c>
      <c r="E9" s="10" t="s">
        <v>8</v>
      </c>
    </row>
    <row r="10" spans="1:5" s="15" customFormat="1" ht="25.5">
      <c r="A10" s="81" t="s">
        <v>18</v>
      </c>
      <c r="B10" s="89" t="s">
        <v>13</v>
      </c>
      <c r="C10" s="89" t="s">
        <v>9</v>
      </c>
      <c r="D10" s="22" t="s">
        <v>0</v>
      </c>
      <c r="E10" s="82" t="s">
        <v>10</v>
      </c>
    </row>
    <row r="11" spans="1:5" s="15" customFormat="1" ht="27.75" customHeight="1">
      <c r="A11" s="83" t="s">
        <v>24</v>
      </c>
      <c r="B11" s="91">
        <v>346.4</v>
      </c>
      <c r="C11" s="51">
        <v>346.4</v>
      </c>
      <c r="D11" s="51">
        <f aca="true" t="shared" si="0" ref="D11:D26">SUM(C11/B11)*100</f>
        <v>100</v>
      </c>
      <c r="E11" s="52" t="s">
        <v>119</v>
      </c>
    </row>
    <row r="12" spans="1:5" s="15" customFormat="1" ht="27" customHeight="1">
      <c r="A12" s="83" t="s">
        <v>116</v>
      </c>
      <c r="B12" s="91">
        <v>84</v>
      </c>
      <c r="C12" s="51">
        <v>84</v>
      </c>
      <c r="D12" s="51">
        <f t="shared" si="0"/>
        <v>100</v>
      </c>
      <c r="E12" s="52" t="s">
        <v>119</v>
      </c>
    </row>
    <row r="13" spans="1:10" s="15" customFormat="1" ht="35.25" customHeight="1">
      <c r="A13" s="84" t="s">
        <v>117</v>
      </c>
      <c r="B13" s="91">
        <v>235</v>
      </c>
      <c r="C13" s="51">
        <v>235</v>
      </c>
      <c r="D13" s="51">
        <f t="shared" si="0"/>
        <v>100</v>
      </c>
      <c r="E13" s="52" t="s">
        <v>119</v>
      </c>
      <c r="H13" s="16"/>
      <c r="I13" s="16"/>
      <c r="J13" s="16"/>
    </row>
    <row r="14" spans="1:10" s="15" customFormat="1" ht="28.5" customHeight="1">
      <c r="A14" s="41" t="s">
        <v>114</v>
      </c>
      <c r="B14" s="91">
        <v>300.8</v>
      </c>
      <c r="C14" s="51">
        <v>10</v>
      </c>
      <c r="D14" s="51">
        <f t="shared" si="0"/>
        <v>3.324468085106383</v>
      </c>
      <c r="E14" s="52" t="s">
        <v>145</v>
      </c>
      <c r="H14" s="16"/>
      <c r="I14" s="16"/>
      <c r="J14" s="16"/>
    </row>
    <row r="15" spans="1:5" s="15" customFormat="1" ht="53.25" customHeight="1">
      <c r="A15" s="41" t="s">
        <v>134</v>
      </c>
      <c r="B15" s="91">
        <v>23.8</v>
      </c>
      <c r="C15" s="51"/>
      <c r="D15" s="51">
        <f>SUM(C15/B15)*100</f>
        <v>0</v>
      </c>
      <c r="E15" s="52" t="s">
        <v>144</v>
      </c>
    </row>
    <row r="16" spans="1:5" s="15" customFormat="1" ht="12.75">
      <c r="A16" s="41" t="s">
        <v>147</v>
      </c>
      <c r="B16" s="91">
        <v>150</v>
      </c>
      <c r="C16" s="51">
        <v>150</v>
      </c>
      <c r="D16" s="51">
        <f>SUM(C16/B16)*100</f>
        <v>100</v>
      </c>
      <c r="E16" s="52" t="s">
        <v>131</v>
      </c>
    </row>
    <row r="17" spans="1:5" s="15" customFormat="1" ht="38.25">
      <c r="A17" s="41" t="s">
        <v>133</v>
      </c>
      <c r="B17" s="91">
        <v>76.2</v>
      </c>
      <c r="C17" s="51">
        <v>76.2</v>
      </c>
      <c r="D17" s="51">
        <f>SUM(C17/B17)*100</f>
        <v>100</v>
      </c>
      <c r="E17" s="52" t="s">
        <v>132</v>
      </c>
    </row>
    <row r="18" spans="1:5" s="15" customFormat="1" ht="39" customHeight="1">
      <c r="A18" s="41" t="s">
        <v>118</v>
      </c>
      <c r="B18" s="91">
        <v>289.3</v>
      </c>
      <c r="C18" s="51">
        <v>289.3</v>
      </c>
      <c r="D18" s="51">
        <f t="shared" si="0"/>
        <v>100</v>
      </c>
      <c r="E18" s="52" t="s">
        <v>119</v>
      </c>
    </row>
    <row r="19" spans="1:5" s="15" customFormat="1" ht="25.5">
      <c r="A19" s="41" t="s">
        <v>115</v>
      </c>
      <c r="B19" s="91">
        <v>10</v>
      </c>
      <c r="C19" s="51">
        <v>10</v>
      </c>
      <c r="D19" s="51">
        <f t="shared" si="0"/>
        <v>100</v>
      </c>
      <c r="E19" s="52" t="s">
        <v>119</v>
      </c>
    </row>
    <row r="20" spans="1:5" s="15" customFormat="1" ht="38.25">
      <c r="A20" s="41" t="s">
        <v>120</v>
      </c>
      <c r="B20" s="91">
        <v>365.6</v>
      </c>
      <c r="C20" s="51">
        <v>323.5</v>
      </c>
      <c r="D20" s="51">
        <f t="shared" si="0"/>
        <v>88.48468271334792</v>
      </c>
      <c r="E20" s="52" t="s">
        <v>146</v>
      </c>
    </row>
    <row r="21" spans="1:5" s="15" customFormat="1" ht="51">
      <c r="A21" s="41" t="s">
        <v>121</v>
      </c>
      <c r="B21" s="91">
        <v>1056.4</v>
      </c>
      <c r="C21" s="51">
        <v>1056.4</v>
      </c>
      <c r="D21" s="51">
        <f t="shared" si="0"/>
        <v>100</v>
      </c>
      <c r="E21" s="52" t="s">
        <v>119</v>
      </c>
    </row>
    <row r="22" spans="1:9" s="15" customFormat="1" ht="42" customHeight="1">
      <c r="A22" s="42" t="s">
        <v>122</v>
      </c>
      <c r="B22" s="91">
        <v>200</v>
      </c>
      <c r="C22" s="51">
        <v>200</v>
      </c>
      <c r="D22" s="51">
        <f t="shared" si="0"/>
        <v>100</v>
      </c>
      <c r="E22" s="52" t="s">
        <v>119</v>
      </c>
      <c r="H22" s="85"/>
      <c r="I22" s="86"/>
    </row>
    <row r="23" spans="1:5" s="15" customFormat="1" ht="27" customHeight="1">
      <c r="A23" s="42" t="s">
        <v>155</v>
      </c>
      <c r="B23" s="51">
        <v>1186.4</v>
      </c>
      <c r="C23" s="51">
        <v>1186.4</v>
      </c>
      <c r="D23" s="51">
        <f t="shared" si="0"/>
        <v>100</v>
      </c>
      <c r="E23" s="52" t="s">
        <v>123</v>
      </c>
    </row>
    <row r="24" spans="1:5" s="15" customFormat="1" ht="77.25" customHeight="1">
      <c r="A24" s="42" t="s">
        <v>124</v>
      </c>
      <c r="B24" s="51">
        <v>1440.1</v>
      </c>
      <c r="C24" s="51">
        <v>1440.1</v>
      </c>
      <c r="D24" s="51">
        <f t="shared" si="0"/>
        <v>100</v>
      </c>
      <c r="E24" s="52" t="s">
        <v>126</v>
      </c>
    </row>
    <row r="25" spans="1:5" s="15" customFormat="1" ht="29.25" customHeight="1">
      <c r="A25" s="42" t="s">
        <v>125</v>
      </c>
      <c r="B25" s="51">
        <v>399.6</v>
      </c>
      <c r="C25" s="51">
        <v>399.6</v>
      </c>
      <c r="D25" s="51">
        <f t="shared" si="0"/>
        <v>100</v>
      </c>
      <c r="E25" s="52" t="s">
        <v>126</v>
      </c>
    </row>
    <row r="26" spans="1:5" s="15" customFormat="1" ht="12.75">
      <c r="A26" s="87" t="s">
        <v>11</v>
      </c>
      <c r="B26" s="88">
        <f>SUM(B11:B25)</f>
        <v>6163.6</v>
      </c>
      <c r="C26" s="88">
        <f>SUM(C11:C25)</f>
        <v>5806.900000000001</v>
      </c>
      <c r="D26" s="88">
        <f t="shared" si="0"/>
        <v>94.21279771562074</v>
      </c>
      <c r="E26" s="82"/>
    </row>
    <row r="27" spans="2:3" ht="12.75">
      <c r="B27" s="90"/>
      <c r="C27" s="3"/>
    </row>
    <row r="28" ht="12.75">
      <c r="C28" s="3"/>
    </row>
    <row r="29" ht="12.75">
      <c r="A29" s="182" t="s">
        <v>151</v>
      </c>
    </row>
    <row r="30" spans="1:5" ht="15.75">
      <c r="A30" s="181" t="s">
        <v>232</v>
      </c>
      <c r="B30" s="179"/>
      <c r="C30" s="179"/>
      <c r="D30" s="179"/>
      <c r="E30" s="179"/>
    </row>
    <row r="31" ht="15.75">
      <c r="A31" s="34" t="s">
        <v>106</v>
      </c>
    </row>
  </sheetData>
  <sheetProtection/>
  <mergeCells count="5">
    <mergeCell ref="A6:E6"/>
    <mergeCell ref="A8:E8"/>
    <mergeCell ref="A7:E7"/>
    <mergeCell ref="C3:E3"/>
    <mergeCell ref="C4:E4"/>
  </mergeCells>
  <printOptions/>
  <pageMargins left="0.97" right="0.19" top="0.47" bottom="0.26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2017-02-15T14:14:14Z</cp:lastPrinted>
  <dcterms:created xsi:type="dcterms:W3CDTF">2012-01-17T08:56:59Z</dcterms:created>
  <dcterms:modified xsi:type="dcterms:W3CDTF">2017-02-27T12:00:55Z</dcterms:modified>
  <cp:category/>
  <cp:version/>
  <cp:contentType/>
  <cp:contentStatus/>
</cp:coreProperties>
</file>